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فرم ها\"/>
    </mc:Choice>
  </mc:AlternateContent>
  <workbookProtection workbookAlgorithmName="SHA-512" workbookHashValue="x25qcZIhVOtiMrT09PTMCwgTtpVYUCKfo1vU6uuWTwyyFrV/KM/sXDUEHBULJ/JgKNIHJRDDwaNpMtIdI24BQA==" workbookSaltValue="MQiSD8dABMQCwbRarCs6mA==" workbookSpinCount="100000" lockStructure="1"/>
  <bookViews>
    <workbookView xWindow="0" yWindow="0" windowWidth="24000" windowHeight="9435" firstSheet="4" activeTab="4"/>
  </bookViews>
  <sheets>
    <sheet name="Sheet1" sheetId="1" state="hidden" r:id="rId1"/>
    <sheet name="Sheet2" sheetId="2" state="hidden" r:id="rId2"/>
    <sheet name="Sheet3" sheetId="3" state="hidden" r:id="rId3"/>
    <sheet name="info" sheetId="4" state="hidden" r:id="rId4"/>
    <sheet name="table" sheetId="5" r:id="rId5"/>
  </sheets>
  <definedNames>
    <definedName name="_xlnm.Print_Area" localSheetId="0">Sheet1!$A$1:$P$13</definedName>
    <definedName name="_xlnm.Print_Area" localSheetId="4">table!$A$1:$P$33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5" l="1"/>
  <c r="A15" i="5"/>
  <c r="A14" i="5"/>
  <c r="A13" i="5"/>
  <c r="E11" i="5" l="1"/>
  <c r="F11" i="5"/>
  <c r="H11" i="5"/>
  <c r="I11" i="5"/>
  <c r="J11" i="5"/>
  <c r="J12" i="5" s="1"/>
  <c r="L11" i="5"/>
  <c r="L12" i="5" s="1"/>
  <c r="P11" i="5"/>
  <c r="P12" i="5" s="1"/>
  <c r="O11" i="5"/>
  <c r="N11" i="5"/>
  <c r="N12" i="5" s="1"/>
  <c r="I12" i="5"/>
  <c r="H12" i="5"/>
  <c r="F12" i="5"/>
  <c r="E12" i="5"/>
  <c r="O12" i="5"/>
  <c r="M11" i="5"/>
  <c r="M12" i="5" s="1"/>
  <c r="H31" i="5" l="1"/>
  <c r="I30" i="5" s="1"/>
  <c r="A2" i="5"/>
  <c r="M17" i="4" l="1"/>
  <c r="L17" i="4"/>
  <c r="K17" i="4"/>
  <c r="J17" i="4"/>
  <c r="I17" i="4"/>
  <c r="G17" i="4"/>
  <c r="F17" i="4"/>
  <c r="E17" i="4"/>
  <c r="C17" i="4"/>
  <c r="B17" i="4"/>
  <c r="M16" i="4"/>
  <c r="L16" i="4"/>
  <c r="K16" i="4"/>
  <c r="J16" i="4"/>
  <c r="I16" i="4"/>
  <c r="G16" i="4"/>
  <c r="F16" i="4"/>
  <c r="E16" i="4"/>
  <c r="C16" i="4"/>
  <c r="B16" i="4"/>
  <c r="M15" i="4"/>
  <c r="L15" i="4"/>
  <c r="K15" i="4"/>
  <c r="J15" i="4"/>
  <c r="I15" i="4"/>
  <c r="G15" i="4"/>
  <c r="F15" i="4"/>
  <c r="E15" i="4"/>
  <c r="C15" i="4"/>
  <c r="B15" i="4"/>
  <c r="M11" i="4"/>
  <c r="L11" i="4"/>
  <c r="K11" i="4"/>
  <c r="J11" i="4"/>
  <c r="I11" i="4"/>
  <c r="G11" i="4"/>
  <c r="F11" i="4"/>
  <c r="E11" i="4"/>
  <c r="C11" i="4"/>
  <c r="B11" i="4"/>
  <c r="M10" i="4"/>
  <c r="L10" i="4"/>
  <c r="K10" i="4"/>
  <c r="J10" i="4"/>
  <c r="I10" i="4"/>
  <c r="G10" i="4"/>
  <c r="F10" i="4"/>
  <c r="E10" i="4"/>
  <c r="C10" i="4"/>
  <c r="B10" i="4"/>
  <c r="M9" i="4"/>
  <c r="L9" i="4"/>
  <c r="K9" i="4"/>
  <c r="J9" i="4"/>
  <c r="I9" i="4"/>
  <c r="G9" i="4"/>
  <c r="F9" i="4"/>
  <c r="E9" i="4"/>
  <c r="C9" i="4"/>
  <c r="B9" i="4"/>
  <c r="B7" i="4"/>
  <c r="L29" i="5"/>
  <c r="B29" i="5"/>
  <c r="C13" i="5"/>
  <c r="B11" i="5"/>
  <c r="C11" i="5"/>
  <c r="K11" i="5"/>
  <c r="K12" i="5" s="1"/>
  <c r="G11" i="5"/>
  <c r="G12" i="5" s="1"/>
  <c r="C12" i="4"/>
  <c r="E12" i="4"/>
  <c r="F12" i="4"/>
  <c r="G12" i="4"/>
  <c r="I12" i="4"/>
  <c r="J12" i="4"/>
  <c r="K12" i="4"/>
  <c r="L12" i="4"/>
  <c r="M12" i="4"/>
  <c r="C13" i="4"/>
  <c r="E13" i="4"/>
  <c r="F13" i="4"/>
  <c r="G13" i="4"/>
  <c r="I13" i="4"/>
  <c r="J13" i="4"/>
  <c r="K13" i="4"/>
  <c r="L13" i="4"/>
  <c r="M13" i="4"/>
  <c r="C14" i="4"/>
  <c r="E14" i="4"/>
  <c r="F14" i="4"/>
  <c r="G14" i="4"/>
  <c r="I14" i="4"/>
  <c r="J14" i="4"/>
  <c r="K14" i="4"/>
  <c r="L14" i="4"/>
  <c r="M14" i="4"/>
  <c r="B14" i="4"/>
  <c r="B13" i="4"/>
  <c r="B12" i="4"/>
  <c r="C8" i="4"/>
  <c r="E8" i="4"/>
  <c r="F8" i="4"/>
  <c r="G8" i="4"/>
  <c r="I8" i="4"/>
  <c r="J8" i="4"/>
  <c r="K8" i="4"/>
  <c r="L8" i="4"/>
  <c r="M8" i="4"/>
  <c r="B8" i="4"/>
  <c r="C7" i="4"/>
  <c r="E7" i="4"/>
  <c r="F7" i="4"/>
  <c r="G7" i="4"/>
  <c r="I7" i="4"/>
  <c r="J7" i="4"/>
  <c r="K7" i="4"/>
  <c r="L7" i="4"/>
  <c r="M7" i="4"/>
  <c r="C6" i="4"/>
  <c r="E6" i="4"/>
  <c r="F6" i="4"/>
  <c r="G6" i="4"/>
  <c r="I6" i="4"/>
  <c r="J6" i="4"/>
  <c r="K6" i="4"/>
  <c r="L6" i="4"/>
  <c r="M6" i="4"/>
  <c r="B6" i="4"/>
  <c r="C7" i="1" l="1"/>
  <c r="C9" i="1" s="1"/>
  <c r="S7" i="1"/>
  <c r="B7" i="1" l="1"/>
  <c r="E7" i="1" l="1"/>
  <c r="F7" i="1"/>
  <c r="H7" i="1"/>
  <c r="I7" i="1"/>
  <c r="J7" i="1"/>
  <c r="L7" i="1"/>
  <c r="M7" i="1"/>
  <c r="N7" i="1"/>
  <c r="O7" i="1"/>
  <c r="P7" i="1"/>
  <c r="D10" i="1"/>
  <c r="B8" i="1"/>
  <c r="E8" i="1" s="1"/>
  <c r="D9" i="1"/>
  <c r="N8" i="1" l="1"/>
  <c r="F8" i="1"/>
  <c r="P8" i="1"/>
  <c r="L8" i="1"/>
  <c r="I8" i="1"/>
  <c r="O8" i="1"/>
  <c r="M8" i="1"/>
  <c r="J8" i="1"/>
  <c r="H8" i="1"/>
</calcChain>
</file>

<file path=xl/sharedStrings.xml><?xml version="1.0" encoding="utf-8"?>
<sst xmlns="http://schemas.openxmlformats.org/spreadsheetml/2006/main" count="565" uniqueCount="131">
  <si>
    <t xml:space="preserve">الزهرا (س)، ارومیه،بوعلی سینا،علوم پایه زنجان، خوارزمی، رازی، زنجان، سمنان، باهنر، چمران، صنعتی شاهرود، نوشیروانی بابل، علوم کشاورزی و منابع طبیعی گرگان، گیلان، مازندران، یزد، </t>
  </si>
  <si>
    <t>حداقل امتياز لازم از ماده 1</t>
  </si>
  <si>
    <t>(فرهنگي، تربيتي و اجتماعي)</t>
  </si>
  <si>
    <t>حداقل امتياز لازم ازماده 2</t>
  </si>
  <si>
    <t xml:space="preserve"> (آموزشي)</t>
  </si>
  <si>
    <t xml:space="preserve">حداقل امتياز لازم از ماده 3 </t>
  </si>
  <si>
    <t>(پژوهشي و فناوري)</t>
  </si>
  <si>
    <t>حداقل امتياز لازم ماده 4</t>
  </si>
  <si>
    <t>(علمي ـ اجرايي)</t>
  </si>
  <si>
    <t xml:space="preserve">حداقل امتياز كل از مجموع مواد1 تا 4 </t>
  </si>
  <si>
    <t>ستون 3</t>
  </si>
  <si>
    <t>ستون 4</t>
  </si>
  <si>
    <t>ستون 5</t>
  </si>
  <si>
    <t>ستون 6</t>
  </si>
  <si>
    <t>ستون 7</t>
  </si>
  <si>
    <t>ستون 8</t>
  </si>
  <si>
    <t>ستون 9</t>
  </si>
  <si>
    <t>ستون 10</t>
  </si>
  <si>
    <t>ستون 11</t>
  </si>
  <si>
    <t>ستون 12</t>
  </si>
  <si>
    <t>ستون 13</t>
  </si>
  <si>
    <t>ستون 14</t>
  </si>
  <si>
    <t>مجموع بندها</t>
  </si>
  <si>
    <t>بند1</t>
  </si>
  <si>
    <t>بند2</t>
  </si>
  <si>
    <t>بند 3</t>
  </si>
  <si>
    <t>بند 1</t>
  </si>
  <si>
    <t>بند 13</t>
  </si>
  <si>
    <r>
      <t xml:space="preserve">مجموع بندهای </t>
    </r>
    <r>
      <rPr>
        <sz val="8"/>
        <color theme="1"/>
        <rFont val="Calibri"/>
        <family val="2"/>
      </rPr>
      <t xml:space="preserve"> </t>
    </r>
    <r>
      <rPr>
        <sz val="8"/>
        <color theme="1"/>
        <rFont val="B Mitra"/>
        <charset val="178"/>
      </rPr>
      <t>3-1، 3-8، 3-9، 3-10، 3-12، 3-14</t>
    </r>
  </si>
  <si>
    <t>ارزش از 20</t>
  </si>
  <si>
    <t>امتیازات</t>
  </si>
  <si>
    <t>استاديار به دانشيار</t>
  </si>
  <si>
    <r>
      <t>*</t>
    </r>
    <r>
      <rPr>
        <b/>
        <sz val="7"/>
        <color theme="1"/>
        <rFont val="B Titr"/>
        <charset val="178"/>
      </rPr>
      <t>مطابق جدول</t>
    </r>
  </si>
  <si>
    <t>پیمانی به رسمی آزمایشی</t>
  </si>
  <si>
    <t>استادیار</t>
  </si>
  <si>
    <t>*مطابق جدول</t>
  </si>
  <si>
    <t>مطابق بند 3 ابلاغیه  ابلاغیه شماره 189576/15 مورخ 17/08/96</t>
  </si>
  <si>
    <t>رسمی آزمایشی به رسمی قطعی</t>
  </si>
  <si>
    <t>مطابق  تبصره 6 ابلاغیه 11035/96/د ش مورخ 03/07/96</t>
  </si>
  <si>
    <t>امتياز مورد تأييد كارگروه بررسي توانايي علمي</t>
  </si>
  <si>
    <r>
      <t>امتياز مورد تأييد</t>
    </r>
    <r>
      <rPr>
        <sz val="8"/>
        <color theme="1"/>
        <rFont val="Calibri"/>
        <family val="2"/>
      </rPr>
      <t xml:space="preserve"> </t>
    </r>
    <r>
      <rPr>
        <sz val="8"/>
        <color theme="1"/>
        <rFont val="B Nazanin"/>
        <charset val="178"/>
      </rPr>
      <t xml:space="preserve"> کمیته منتخب موسسه</t>
    </r>
  </si>
  <si>
    <r>
      <t>امتياز مورد تأييد</t>
    </r>
    <r>
      <rPr>
        <sz val="8"/>
        <color theme="1"/>
        <rFont val="Calibri"/>
        <family val="2"/>
      </rPr>
      <t xml:space="preserve"> </t>
    </r>
    <r>
      <rPr>
        <sz val="8"/>
        <color theme="1"/>
        <rFont val="B Nazanin"/>
        <charset val="178"/>
      </rPr>
      <t xml:space="preserve"> کمیسیون تخصصي موسسه</t>
    </r>
  </si>
  <si>
    <t>امتياز مورد تأييد هیات اجرایی جذب موسسه</t>
  </si>
  <si>
    <t>امتيازمورد تآييد هيأت مركزي جذب</t>
  </si>
  <si>
    <t>مربی</t>
  </si>
  <si>
    <t>دوره عادی</t>
  </si>
  <si>
    <t>سال اول</t>
  </si>
  <si>
    <t>سال دوم</t>
  </si>
  <si>
    <t>سال سوم</t>
  </si>
  <si>
    <t>ادامه تحصیل</t>
  </si>
  <si>
    <t>عضویت پیمانی</t>
  </si>
  <si>
    <t>عضویت رسمی</t>
  </si>
  <si>
    <t>مرتبه</t>
  </si>
  <si>
    <t>نوع تبدیل وضعیت</t>
  </si>
  <si>
    <t>دوره</t>
  </si>
  <si>
    <t>امضا 1</t>
  </si>
  <si>
    <t>امضا 2</t>
  </si>
  <si>
    <t>تأیید 1</t>
  </si>
  <si>
    <t>تأیید2</t>
  </si>
  <si>
    <t>رییس کارگروه بررسی توانایی علمی موسسه</t>
  </si>
  <si>
    <t>رئیس کمیسیون تخصصی موسسه</t>
  </si>
  <si>
    <t>دبیر هیأت اجرایی جذب موسسه</t>
  </si>
  <si>
    <t>امتیاز مورد تأیید هیأت اجرایی جذب موسسه</t>
  </si>
  <si>
    <t>امتیاز مورد تأیید هیأت مرکزی جذب</t>
  </si>
  <si>
    <t>امتیاز مورد تأیید هیأت ممیزه موسسه</t>
  </si>
  <si>
    <t>؟</t>
  </si>
  <si>
    <t xml:space="preserve"> مورد موافقت قرار گرفت</t>
  </si>
  <si>
    <t>مورد موافقت قرار نگرفت</t>
  </si>
  <si>
    <t>□</t>
  </si>
  <si>
    <t>توضیحات:</t>
  </si>
  <si>
    <t>امضا</t>
  </si>
  <si>
    <t>پیمانی</t>
  </si>
  <si>
    <t>رسمی</t>
  </si>
  <si>
    <t>تبدیل وضعیت مربی</t>
  </si>
  <si>
    <t>تبدیل وضعیت استادیار</t>
  </si>
  <si>
    <t>فرایند</t>
  </si>
  <si>
    <t>وضعیت فعلی</t>
  </si>
  <si>
    <t>تبدیل وضعیت</t>
  </si>
  <si>
    <t>تمدید مهلت</t>
  </si>
  <si>
    <t>تبدیل وضعیت مربی-پیمانی-دوره عادی</t>
  </si>
  <si>
    <t>تبدیل وضعیت مربی-رسمی-دوره عادی</t>
  </si>
  <si>
    <t>تبدیل وضعیت استادیار-پیمانی-دوره عادی</t>
  </si>
  <si>
    <t>تبدیل وضعیت استادیار-رسمی-دوره عادی</t>
  </si>
  <si>
    <t>ادامه تحصیل-پیمانی-دوره عادی</t>
  </si>
  <si>
    <t>ادامه تحصیل-رسمی-دوره عادی</t>
  </si>
  <si>
    <t>نوع</t>
  </si>
  <si>
    <t>مدل</t>
  </si>
  <si>
    <t>درجه</t>
  </si>
  <si>
    <t>-</t>
  </si>
  <si>
    <t>تأیید 3</t>
  </si>
  <si>
    <t>تأیید 4</t>
  </si>
  <si>
    <t>امتياز مورد تأييد کمیته منتخب موسسه</t>
  </si>
  <si>
    <t>امتياز مورد تأييد کمیسیون تخصصي موسسه</t>
  </si>
  <si>
    <t>جدول شماره 5</t>
  </si>
  <si>
    <t>نام و نام خانوادگی:</t>
  </si>
  <si>
    <t>دانشگاه:</t>
  </si>
  <si>
    <t>مقطع:</t>
  </si>
  <si>
    <t>رشته:</t>
  </si>
  <si>
    <t>مجموع بندهای
3-1، 3-8، 3-9،
3-10، 3-12، 3-14</t>
  </si>
  <si>
    <t>مطابق بند 3 ابلاغیه شماره 189576/15 مورخ 17/08/96</t>
  </si>
  <si>
    <t>رئیس کمیته منتخب</t>
  </si>
  <si>
    <t>امتياز مورد تأييد هیأت رئیسه موسسه</t>
  </si>
  <si>
    <t>امتياز مورد تأييد هیأت أمنا موسسه</t>
  </si>
  <si>
    <t>امتياز مورد تأييد هیأت ممیزه موسسه</t>
  </si>
  <si>
    <t>تمدید مهلت مربی</t>
  </si>
  <si>
    <t>تمدید مهلت استادیار</t>
  </si>
  <si>
    <t>Column1</t>
  </si>
  <si>
    <t>سال ششم مربی</t>
  </si>
  <si>
    <t>تمدید مهلت مربی-رسمی-سال ششم</t>
  </si>
  <si>
    <t>تمدید مهلت استادیار-پیمانی-سال ششم</t>
  </si>
  <si>
    <t>سال ششم استادیار</t>
  </si>
  <si>
    <t>تمدید مهلت استادیار-رسمی-سال ششم</t>
  </si>
  <si>
    <t>تمدید مهلت مربی-پیمانی-سال ششم</t>
  </si>
  <si>
    <t>تمدید مهلت مربی-پیمانی-سال هفتم</t>
  </si>
  <si>
    <t>سال هفتم مربی</t>
  </si>
  <si>
    <t>تمدید مهلت مربی-رسمی-سال هفتم</t>
  </si>
  <si>
    <t>تمدید مهلت استادیار-پیمانی-سال هفتم</t>
  </si>
  <si>
    <t>سال هفتم استادیار</t>
  </si>
  <si>
    <t>تمدید مهلت استادیار-رسمی-سال هفتم</t>
  </si>
  <si>
    <t>تمدید مهلت استادیار-رسمی-سال هشتم</t>
  </si>
  <si>
    <t>سال هشتم استادیار</t>
  </si>
  <si>
    <t>تمدید مهلت مربی-پیمانی-سال هشتم</t>
  </si>
  <si>
    <t>سال هشتم مربی</t>
  </si>
  <si>
    <t>تمدید مهلت مربی-رسمی-سال هشتم</t>
  </si>
  <si>
    <t>تمدید مهلت استادیار-پیمانی-سال هشتم</t>
  </si>
  <si>
    <t>سال ششم</t>
  </si>
  <si>
    <t>سال هفتم</t>
  </si>
  <si>
    <t>سال هشتم</t>
  </si>
  <si>
    <t>امضا 3</t>
  </si>
  <si>
    <t>رئیس دانشگاه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</si>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</sst>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Arial"/>
      <family val="2"/>
      <scheme val="minor"/>
    </font>
    <font>
      <sz val="8"/>
      <color theme="1"/>
      <name val="B Mitra"/>
      <charset val="178"/>
    </font>
    <font>
      <b/>
      <sz val="11"/>
      <color theme="1"/>
      <name val="B Mitra"/>
      <charset val="178"/>
    </font>
    <font>
      <b/>
      <sz val="10"/>
      <color theme="1"/>
      <name val="B Mitra"/>
      <charset val="178"/>
    </font>
    <font>
      <b/>
      <sz val="7"/>
      <color theme="1"/>
      <name val="B Mitra"/>
      <charset val="178"/>
    </font>
    <font>
      <b/>
      <sz val="8"/>
      <color theme="1"/>
      <name val="B Mitra"/>
      <charset val="178"/>
    </font>
    <font>
      <sz val="9"/>
      <color theme="1"/>
      <name val="B Nazanin"/>
      <charset val="178"/>
    </font>
    <font>
      <sz val="8"/>
      <color theme="1"/>
      <name val="Calibri"/>
      <family val="2"/>
    </font>
    <font>
      <b/>
      <sz val="9"/>
      <color theme="1"/>
      <name val="B Mitra"/>
      <charset val="178"/>
    </font>
    <font>
      <sz val="11"/>
      <color theme="1"/>
      <name val="B Mitra"/>
      <charset val="178"/>
    </font>
    <font>
      <sz val="9"/>
      <color theme="1"/>
      <name val="B Titr"/>
      <charset val="178"/>
    </font>
    <font>
      <sz val="9"/>
      <color theme="1"/>
      <name val="Calibri"/>
      <family val="2"/>
    </font>
    <font>
      <b/>
      <sz val="7"/>
      <color theme="1"/>
      <name val="Arial"/>
      <family val="2"/>
    </font>
    <font>
      <b/>
      <sz val="7"/>
      <color theme="1"/>
      <name val="B Titr"/>
      <charset val="178"/>
    </font>
    <font>
      <b/>
      <sz val="9"/>
      <color theme="1"/>
      <name val="B Titr"/>
      <charset val="178"/>
    </font>
    <font>
      <sz val="7"/>
      <color theme="1"/>
      <name val="B Mitra"/>
      <charset val="178"/>
    </font>
    <font>
      <sz val="6"/>
      <color theme="1"/>
      <name val="B Mitra"/>
      <charset val="178"/>
    </font>
    <font>
      <sz val="8"/>
      <color theme="1"/>
      <name val="B Nazanin"/>
      <charset val="178"/>
    </font>
    <font>
      <sz val="9"/>
      <color theme="1"/>
      <name val="B Mitra"/>
      <charset val="178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Calibri"/>
      <family val="2"/>
    </font>
    <font>
      <sz val="12"/>
      <color theme="1"/>
      <name val="B Mitra"/>
      <charset val="178"/>
    </font>
    <font>
      <sz val="12"/>
      <color theme="1"/>
      <name val="Calibri"/>
      <family val="2"/>
    </font>
    <font>
      <sz val="10"/>
      <color theme="1"/>
      <name val="B Nazanin"/>
      <charset val="178"/>
    </font>
    <font>
      <sz val="10"/>
      <color theme="1"/>
      <name val="Arial"/>
      <family val="2"/>
      <scheme val="minor"/>
    </font>
    <font>
      <sz val="12"/>
      <color theme="1"/>
      <name val="B Nazanin"/>
      <charset val="178"/>
    </font>
    <font>
      <b/>
      <u/>
      <sz val="16"/>
      <color theme="1"/>
      <name val="B Mitra"/>
      <charset val="178"/>
    </font>
    <font>
      <sz val="10"/>
      <color theme="1"/>
      <name val="B Nazanin"/>
      <charset val="178"/>
    </font>
    <font>
      <b/>
      <sz val="14"/>
      <color theme="1"/>
      <name val="B Mitra"/>
      <charset val="178"/>
    </font>
  </fonts>
  <fills count="7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ck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Dashed">
        <color indexed="64"/>
      </top>
      <bottom style="mediumDashed">
        <color indexed="64"/>
      </bottom>
      <diagonal/>
    </border>
    <border>
      <left style="thick">
        <color indexed="64"/>
      </left>
      <right/>
      <top style="mediumDashed">
        <color indexed="64"/>
      </top>
      <bottom/>
      <diagonal/>
    </border>
    <border>
      <left/>
      <right style="thick">
        <color indexed="64"/>
      </right>
      <top style="mediumDashed">
        <color indexed="64"/>
      </top>
      <bottom/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Dash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4" fillId="0" borderId="6" xfId="0" applyFont="1" applyBorder="1" applyAlignment="1">
      <alignment horizontal="center" vertical="center" wrapText="1" readingOrder="2"/>
    </xf>
    <xf numFmtId="0" fontId="5" fillId="3" borderId="8" xfId="0" applyFont="1" applyFill="1" applyBorder="1" applyAlignment="1">
      <alignment horizontal="center" vertical="center" textRotation="90" wrapText="1" readingOrder="2"/>
    </xf>
    <xf numFmtId="0" fontId="5" fillId="4" borderId="9" xfId="0" applyFont="1" applyFill="1" applyBorder="1" applyAlignment="1">
      <alignment horizontal="center" vertical="center" textRotation="90" wrapText="1" readingOrder="1"/>
    </xf>
    <xf numFmtId="0" fontId="5" fillId="0" borderId="9" xfId="0" applyFont="1" applyBorder="1" applyAlignment="1">
      <alignment horizontal="center" vertical="center" textRotation="90" wrapText="1" readingOrder="2"/>
    </xf>
    <xf numFmtId="0" fontId="5" fillId="0" borderId="9" xfId="0" applyFont="1" applyBorder="1" applyAlignment="1">
      <alignment horizontal="center" vertical="center" textRotation="90" wrapText="1" readingOrder="1"/>
    </xf>
    <xf numFmtId="0" fontId="2" fillId="0" borderId="9" xfId="0" applyFont="1" applyBorder="1" applyAlignment="1">
      <alignment horizontal="center" vertical="center" textRotation="90" wrapText="1" readingOrder="1"/>
    </xf>
    <xf numFmtId="0" fontId="2" fillId="0" borderId="9" xfId="0" applyFont="1" applyBorder="1" applyAlignment="1">
      <alignment horizontal="center" vertical="center" textRotation="90" wrapText="1" readingOrder="2"/>
    </xf>
    <xf numFmtId="0" fontId="10" fillId="3" borderId="13" xfId="0" applyFont="1" applyFill="1" applyBorder="1" applyAlignment="1">
      <alignment horizontal="center" vertical="center" wrapText="1" readingOrder="2"/>
    </xf>
    <xf numFmtId="0" fontId="11" fillId="4" borderId="14" xfId="0" applyFont="1" applyFill="1" applyBorder="1" applyAlignment="1">
      <alignment horizontal="center" vertical="center" wrapText="1" readingOrder="2"/>
    </xf>
    <xf numFmtId="0" fontId="12" fillId="0" borderId="14" xfId="0" applyFont="1" applyBorder="1" applyAlignment="1">
      <alignment horizontal="center" vertical="center" wrapText="1" readingOrder="2"/>
    </xf>
    <xf numFmtId="0" fontId="10" fillId="0" borderId="14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textRotation="90" wrapText="1" readingOrder="2"/>
    </xf>
    <xf numFmtId="9" fontId="1" fillId="0" borderId="8" xfId="0" applyNumberFormat="1" applyFont="1" applyBorder="1" applyAlignment="1">
      <alignment horizontal="center" vertical="center" wrapText="1" readingOrder="2"/>
    </xf>
    <xf numFmtId="9" fontId="15" fillId="0" borderId="9" xfId="0" applyNumberFormat="1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 readingOrder="2"/>
    </xf>
    <xf numFmtId="9" fontId="1" fillId="0" borderId="9" xfId="0" applyNumberFormat="1" applyFont="1" applyBorder="1" applyAlignment="1">
      <alignment horizontal="center" vertical="center" wrapText="1" readingOrder="2"/>
    </xf>
    <xf numFmtId="0" fontId="16" fillId="0" borderId="9" xfId="0" applyFont="1" applyBorder="1" applyAlignment="1">
      <alignment horizontal="center" vertical="center" textRotation="90" wrapText="1" readingOrder="2"/>
    </xf>
    <xf numFmtId="9" fontId="1" fillId="3" borderId="8" xfId="0" applyNumberFormat="1" applyFont="1" applyFill="1" applyBorder="1" applyAlignment="1">
      <alignment horizontal="center" vertical="center" wrapText="1" readingOrder="2"/>
    </xf>
    <xf numFmtId="9" fontId="1" fillId="3" borderId="9" xfId="0" applyNumberFormat="1" applyFont="1" applyFill="1" applyBorder="1" applyAlignment="1">
      <alignment horizontal="center" vertical="center" wrapText="1" readingOrder="2"/>
    </xf>
    <xf numFmtId="0" fontId="1" fillId="3" borderId="9" xfId="0" applyFont="1" applyFill="1" applyBorder="1" applyAlignment="1">
      <alignment horizontal="center" vertical="center" wrapText="1" readingOrder="2"/>
    </xf>
    <xf numFmtId="0" fontId="16" fillId="3" borderId="9" xfId="0" applyFont="1" applyFill="1" applyBorder="1" applyAlignment="1">
      <alignment horizontal="center" vertical="center" textRotation="90" wrapText="1" readingOrder="2"/>
    </xf>
    <xf numFmtId="0" fontId="10" fillId="0" borderId="8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14" fillId="0" borderId="9" xfId="0" applyFont="1" applyBorder="1" applyAlignment="1">
      <alignment horizontal="center" vertical="center" wrapText="1" readingOrder="2"/>
    </xf>
    <xf numFmtId="0" fontId="15" fillId="0" borderId="9" xfId="0" applyFont="1" applyBorder="1" applyAlignment="1">
      <alignment horizontal="center" vertical="center" wrapText="1" readingOrder="2"/>
    </xf>
    <xf numFmtId="0" fontId="1" fillId="3" borderId="8" xfId="0" applyFont="1" applyFill="1" applyBorder="1" applyAlignment="1">
      <alignment horizontal="center" vertical="center" wrapText="1" readingOrder="2"/>
    </xf>
    <xf numFmtId="0" fontId="10" fillId="3" borderId="9" xfId="0" applyFont="1" applyFill="1" applyBorder="1" applyAlignment="1">
      <alignment horizontal="center" vertical="center" wrapText="1" readingOrder="2"/>
    </xf>
    <xf numFmtId="0" fontId="14" fillId="3" borderId="9" xfId="0" applyFont="1" applyFill="1" applyBorder="1" applyAlignment="1">
      <alignment horizontal="center" vertical="center" wrapText="1" readingOrder="2"/>
    </xf>
    <xf numFmtId="0" fontId="10" fillId="3" borderId="8" xfId="0" applyFont="1" applyFill="1" applyBorder="1" applyAlignment="1">
      <alignment horizontal="center" vertical="center" wrapText="1" readingOrder="2"/>
    </xf>
    <xf numFmtId="0" fontId="14" fillId="3" borderId="18" xfId="0" applyFont="1" applyFill="1" applyBorder="1" applyAlignment="1">
      <alignment horizontal="center" vertical="center" wrapText="1" readingOrder="2"/>
    </xf>
    <xf numFmtId="0" fontId="10" fillId="3" borderId="17" xfId="0" applyFont="1" applyFill="1" applyBorder="1" applyAlignment="1">
      <alignment horizontal="center" vertical="center" wrapText="1" readingOrder="2"/>
    </xf>
    <xf numFmtId="0" fontId="14" fillId="3" borderId="17" xfId="0" applyFont="1" applyFill="1" applyBorder="1" applyAlignment="1">
      <alignment horizontal="center" vertical="center" wrapText="1" readingOrder="2"/>
    </xf>
    <xf numFmtId="0" fontId="10" fillId="3" borderId="18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textRotation="90" wrapText="1" readingOrder="2"/>
    </xf>
    <xf numFmtId="0" fontId="9" fillId="0" borderId="21" xfId="0" applyFont="1" applyBorder="1" applyAlignment="1">
      <alignment horizontal="center" vertical="center" wrapText="1" readingOrder="2"/>
    </xf>
    <xf numFmtId="0" fontId="18" fillId="0" borderId="6" xfId="0" applyFont="1" applyBorder="1" applyAlignment="1">
      <alignment horizontal="center" vertical="center" wrapText="1" readingOrder="2"/>
    </xf>
    <xf numFmtId="0" fontId="9" fillId="0" borderId="6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5" fillId="3" borderId="25" xfId="0" applyFont="1" applyFill="1" applyBorder="1" applyAlignment="1">
      <alignment horizontal="center" vertical="center" textRotation="90" wrapText="1" readingOrder="2"/>
    </xf>
    <xf numFmtId="0" fontId="10" fillId="3" borderId="43" xfId="0" applyFont="1" applyFill="1" applyBorder="1" applyAlignment="1">
      <alignment horizontal="center" vertical="center" wrapText="1" readingOrder="2"/>
    </xf>
    <xf numFmtId="9" fontId="1" fillId="0" borderId="25" xfId="0" applyNumberFormat="1" applyFont="1" applyBorder="1" applyAlignment="1">
      <alignment horizontal="center" vertical="center" wrapText="1" readingOrder="2"/>
    </xf>
    <xf numFmtId="9" fontId="1" fillId="3" borderId="25" xfId="0" applyNumberFormat="1" applyFont="1" applyFill="1" applyBorder="1" applyAlignment="1">
      <alignment horizontal="center" vertical="center" wrapText="1" readingOrder="2"/>
    </xf>
    <xf numFmtId="0" fontId="10" fillId="0" borderId="25" xfId="0" applyFont="1" applyBorder="1" applyAlignment="1">
      <alignment horizontal="center" vertical="center" wrapText="1" readingOrder="2"/>
    </xf>
    <xf numFmtId="0" fontId="10" fillId="3" borderId="25" xfId="0" applyFont="1" applyFill="1" applyBorder="1" applyAlignment="1">
      <alignment horizontal="center" vertical="center" wrapText="1" readingOrder="2"/>
    </xf>
    <xf numFmtId="0" fontId="10" fillId="3" borderId="47" xfId="0" applyFont="1" applyFill="1" applyBorder="1" applyAlignment="1">
      <alignment horizontal="center" vertical="center" wrapText="1" readingOrder="2"/>
    </xf>
    <xf numFmtId="0" fontId="9" fillId="0" borderId="41" xfId="0" applyFont="1" applyBorder="1" applyAlignment="1">
      <alignment horizontal="center" vertical="center" wrapText="1" readingOrder="2"/>
    </xf>
    <xf numFmtId="0" fontId="9" fillId="0" borderId="8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wrapText="1" readingOrder="2"/>
    </xf>
    <xf numFmtId="0" fontId="9" fillId="0" borderId="25" xfId="0" applyFont="1" applyBorder="1" applyAlignment="1">
      <alignment horizontal="center" vertical="center" wrapText="1" readingOrder="2"/>
    </xf>
    <xf numFmtId="0" fontId="19" fillId="0" borderId="0" xfId="0" applyFont="1"/>
    <xf numFmtId="0" fontId="1" fillId="5" borderId="8" xfId="0" applyFont="1" applyFill="1" applyBorder="1" applyAlignment="1">
      <alignment horizontal="center" vertical="center" textRotation="90" wrapText="1" readingOrder="2"/>
    </xf>
    <xf numFmtId="0" fontId="19" fillId="0" borderId="40" xfId="0" applyFont="1" applyBorder="1" applyAlignment="1">
      <alignment readingOrder="2"/>
    </xf>
    <xf numFmtId="0" fontId="19" fillId="0" borderId="3" xfId="0" applyFont="1" applyBorder="1" applyAlignment="1">
      <alignment readingOrder="2"/>
    </xf>
    <xf numFmtId="0" fontId="19" fillId="0" borderId="52" xfId="0" applyFont="1" applyBorder="1" applyAlignment="1">
      <alignment readingOrder="2"/>
    </xf>
    <xf numFmtId="0" fontId="19" fillId="0" borderId="10" xfId="0" applyFont="1" applyBorder="1" applyAlignment="1">
      <alignment readingOrder="2"/>
    </xf>
    <xf numFmtId="0" fontId="19" fillId="0" borderId="0" xfId="0" applyFont="1" applyBorder="1" applyAlignment="1">
      <alignment readingOrder="2"/>
    </xf>
    <xf numFmtId="0" fontId="19" fillId="0" borderId="53" xfId="0" applyFont="1" applyBorder="1" applyAlignment="1">
      <alignment readingOrder="2"/>
    </xf>
    <xf numFmtId="0" fontId="19" fillId="0" borderId="9" xfId="0" applyFont="1" applyBorder="1" applyAlignment="1">
      <alignment readingOrder="2"/>
    </xf>
    <xf numFmtId="0" fontId="19" fillId="0" borderId="54" xfId="0" applyFont="1" applyBorder="1" applyAlignment="1">
      <alignment readingOrder="2"/>
    </xf>
    <xf numFmtId="0" fontId="19" fillId="0" borderId="55" xfId="0" applyFont="1" applyBorder="1" applyAlignment="1">
      <alignment readingOrder="2"/>
    </xf>
    <xf numFmtId="0" fontId="21" fillId="0" borderId="0" xfId="0" applyFont="1" applyBorder="1" applyAlignment="1">
      <alignment horizontal="right" readingOrder="2"/>
    </xf>
    <xf numFmtId="0" fontId="19" fillId="0" borderId="0" xfId="0" applyFont="1" applyBorder="1" applyAlignment="1">
      <alignment horizontal="center" readingOrder="2"/>
    </xf>
    <xf numFmtId="0" fontId="20" fillId="5" borderId="40" xfId="0" applyFont="1" applyFill="1" applyBorder="1" applyAlignment="1">
      <alignment horizontal="center"/>
    </xf>
    <xf numFmtId="0" fontId="20" fillId="0" borderId="52" xfId="0" applyFont="1" applyBorder="1"/>
    <xf numFmtId="0" fontId="20" fillId="5" borderId="10" xfId="0" applyFont="1" applyFill="1" applyBorder="1" applyAlignment="1">
      <alignment horizontal="center"/>
    </xf>
    <xf numFmtId="0" fontId="20" fillId="0" borderId="53" xfId="0" applyFont="1" applyBorder="1"/>
    <xf numFmtId="0" fontId="20" fillId="5" borderId="9" xfId="0" applyFont="1" applyFill="1" applyBorder="1" applyAlignment="1">
      <alignment horizontal="center"/>
    </xf>
    <xf numFmtId="0" fontId="20" fillId="0" borderId="55" xfId="0" applyFont="1" applyBorder="1"/>
    <xf numFmtId="0" fontId="3" fillId="0" borderId="2" xfId="0" applyFont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9" fontId="18" fillId="0" borderId="58" xfId="0" applyNumberFormat="1" applyFont="1" applyBorder="1" applyAlignment="1">
      <alignment horizontal="center" vertical="center" wrapText="1" readingOrder="2"/>
    </xf>
    <xf numFmtId="0" fontId="18" fillId="6" borderId="58" xfId="0" applyFont="1" applyFill="1" applyBorder="1" applyAlignment="1">
      <alignment horizontal="center" vertical="center" textRotation="90" wrapText="1" readingOrder="2"/>
    </xf>
    <xf numFmtId="2" fontId="22" fillId="6" borderId="56" xfId="0" applyNumberFormat="1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textRotation="90" wrapText="1" readingOrder="2"/>
    </xf>
    <xf numFmtId="0" fontId="10" fillId="3" borderId="11" xfId="0" applyFont="1" applyFill="1" applyBorder="1" applyAlignment="1">
      <alignment horizontal="center" vertical="center" wrapText="1" readingOrder="2"/>
    </xf>
    <xf numFmtId="0" fontId="10" fillId="0" borderId="70" xfId="0" applyFont="1" applyBorder="1" applyAlignment="1">
      <alignment horizontal="center" vertical="center" wrapText="1" readingOrder="2"/>
    </xf>
    <xf numFmtId="0" fontId="12" fillId="0" borderId="70" xfId="0" applyFont="1" applyBorder="1" applyAlignment="1">
      <alignment horizontal="center" vertical="center" wrapText="1" readingOrder="2"/>
    </xf>
    <xf numFmtId="0" fontId="10" fillId="3" borderId="68" xfId="0" applyFont="1" applyFill="1" applyBorder="1" applyAlignment="1">
      <alignment horizontal="center" vertical="center" wrapText="1" readingOrder="2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3" fillId="0" borderId="0" xfId="0" applyFont="1" applyBorder="1" applyAlignment="1">
      <alignment horizontal="right" readingOrder="2"/>
    </xf>
    <xf numFmtId="0" fontId="26" fillId="0" borderId="0" xfId="0" applyFont="1" applyBorder="1" applyAlignment="1">
      <alignment readingOrder="2"/>
    </xf>
    <xf numFmtId="0" fontId="26" fillId="0" borderId="10" xfId="0" applyFont="1" applyBorder="1" applyAlignment="1">
      <alignment readingOrder="2"/>
    </xf>
    <xf numFmtId="0" fontId="26" fillId="0" borderId="0" xfId="0" applyFont="1" applyBorder="1" applyAlignment="1">
      <alignment horizontal="center" readingOrder="2"/>
    </xf>
    <xf numFmtId="164" fontId="22" fillId="0" borderId="58" xfId="0" applyNumberFormat="1" applyFont="1" applyBorder="1" applyAlignment="1">
      <alignment horizontal="center" vertical="center" wrapText="1" readingOrder="2"/>
    </xf>
    <xf numFmtId="0" fontId="20" fillId="5" borderId="4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53" xfId="0" applyBorder="1"/>
    <xf numFmtId="0" fontId="26" fillId="0" borderId="53" xfId="0" applyFont="1" applyBorder="1" applyAlignment="1">
      <alignment readingOrder="2"/>
    </xf>
    <xf numFmtId="0" fontId="26" fillId="0" borderId="10" xfId="0" applyFont="1" applyBorder="1" applyAlignment="1">
      <alignment horizontal="center" vertical="center" readingOrder="2"/>
    </xf>
    <xf numFmtId="0" fontId="22" fillId="6" borderId="56" xfId="0" applyNumberFormat="1" applyFont="1" applyFill="1" applyBorder="1" applyAlignment="1">
      <alignment horizontal="center" vertical="center" wrapText="1" readingOrder="2"/>
    </xf>
    <xf numFmtId="0" fontId="2" fillId="2" borderId="42" xfId="0" applyFont="1" applyFill="1" applyBorder="1" applyAlignment="1">
      <alignment horizontal="center" vertical="center" wrapText="1" readingOrder="2"/>
    </xf>
    <xf numFmtId="0" fontId="2" fillId="2" borderId="44" xfId="0" applyFont="1" applyFill="1" applyBorder="1" applyAlignment="1">
      <alignment horizontal="center" vertical="center" wrapText="1" readingOrder="2"/>
    </xf>
    <xf numFmtId="0" fontId="2" fillId="2" borderId="29" xfId="0" applyFont="1" applyFill="1" applyBorder="1" applyAlignment="1">
      <alignment horizontal="center" vertical="center" wrapText="1" readingOrder="2"/>
    </xf>
    <xf numFmtId="0" fontId="2" fillId="2" borderId="11" xfId="0" applyFont="1" applyFill="1" applyBorder="1" applyAlignment="1">
      <alignment horizontal="center" vertical="center" wrapText="1" readingOrder="2"/>
    </xf>
    <xf numFmtId="0" fontId="2" fillId="2" borderId="12" xfId="0" applyFont="1" applyFill="1" applyBorder="1" applyAlignment="1">
      <alignment horizontal="center" vertical="center" wrapText="1" readingOrder="2"/>
    </xf>
    <xf numFmtId="0" fontId="2" fillId="2" borderId="30" xfId="0" applyFont="1" applyFill="1" applyBorder="1" applyAlignment="1">
      <alignment horizontal="center" vertical="center" wrapText="1" readingOrder="2"/>
    </xf>
    <xf numFmtId="0" fontId="3" fillId="0" borderId="31" xfId="0" applyFont="1" applyBorder="1" applyAlignment="1">
      <alignment horizontal="center" vertical="center" wrapText="1" readingOrder="2"/>
    </xf>
    <xf numFmtId="0" fontId="3" fillId="0" borderId="32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33" xfId="0" applyFont="1" applyBorder="1" applyAlignment="1">
      <alignment horizontal="center" vertical="center" wrapText="1" readingOrder="2"/>
    </xf>
    <xf numFmtId="0" fontId="6" fillId="0" borderId="45" xfId="0" applyFont="1" applyBorder="1" applyAlignment="1">
      <alignment horizontal="center" vertical="center" wrapText="1" readingOrder="2"/>
    </xf>
    <xf numFmtId="0" fontId="6" fillId="0" borderId="34" xfId="0" applyFont="1" applyBorder="1" applyAlignment="1">
      <alignment horizontal="center" vertical="center" wrapText="1" readingOrder="2"/>
    </xf>
    <xf numFmtId="0" fontId="8" fillId="0" borderId="35" xfId="0" applyFont="1" applyBorder="1" applyAlignment="1">
      <alignment horizontal="center" vertical="center" textRotation="90" wrapText="1" readingOrder="2"/>
    </xf>
    <xf numFmtId="0" fontId="8" fillId="0" borderId="36" xfId="0" applyFont="1" applyBorder="1" applyAlignment="1">
      <alignment horizontal="center" vertical="center" textRotation="90" wrapText="1" readingOrder="2"/>
    </xf>
    <xf numFmtId="0" fontId="8" fillId="0" borderId="19" xfId="0" applyFont="1" applyBorder="1" applyAlignment="1">
      <alignment horizontal="center" vertical="center" textRotation="90" wrapText="1" readingOrder="2"/>
    </xf>
    <xf numFmtId="0" fontId="17" fillId="3" borderId="45" xfId="0" applyFont="1" applyFill="1" applyBorder="1" applyAlignment="1">
      <alignment horizontal="center" vertical="center" wrapText="1" readingOrder="2"/>
    </xf>
    <xf numFmtId="0" fontId="17" fillId="3" borderId="34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textRotation="90" wrapText="1" readingOrder="2"/>
    </xf>
    <xf numFmtId="0" fontId="1" fillId="3" borderId="19" xfId="0" applyFont="1" applyFill="1" applyBorder="1" applyAlignment="1">
      <alignment horizontal="center" vertical="center" textRotation="90" wrapText="1" readingOrder="2"/>
    </xf>
    <xf numFmtId="0" fontId="17" fillId="3" borderId="46" xfId="0" applyFont="1" applyFill="1" applyBorder="1" applyAlignment="1">
      <alignment horizontal="center" vertical="center" wrapText="1" readingOrder="2"/>
    </xf>
    <xf numFmtId="0" fontId="17" fillId="3" borderId="37" xfId="0" applyFont="1" applyFill="1" applyBorder="1" applyAlignment="1">
      <alignment horizontal="center" vertical="center" wrapText="1" readingOrder="2"/>
    </xf>
    <xf numFmtId="0" fontId="2" fillId="3" borderId="24" xfId="0" applyFont="1" applyFill="1" applyBorder="1" applyAlignment="1">
      <alignment horizontal="center" vertical="center" textRotation="90" wrapText="1" readingOrder="2"/>
    </xf>
    <xf numFmtId="0" fontId="2" fillId="3" borderId="25" xfId="0" applyFont="1" applyFill="1" applyBorder="1" applyAlignment="1">
      <alignment horizontal="center" vertical="center" textRotation="90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vertical="center" wrapText="1" readingOrder="2"/>
    </xf>
    <xf numFmtId="0" fontId="6" fillId="3" borderId="24" xfId="0" applyFont="1" applyFill="1" applyBorder="1" applyAlignment="1">
      <alignment horizontal="center" vertical="center" wrapText="1" readingOrder="2"/>
    </xf>
    <xf numFmtId="0" fontId="6" fillId="3" borderId="41" xfId="0" applyFont="1" applyFill="1" applyBorder="1" applyAlignment="1">
      <alignment horizontal="center" vertical="center" wrapText="1" readingOrder="2"/>
    </xf>
    <xf numFmtId="0" fontId="2" fillId="0" borderId="26" xfId="0" applyFont="1" applyBorder="1" applyAlignment="1">
      <alignment horizontal="center" vertical="center" textRotation="90" wrapText="1" readingOrder="2"/>
    </xf>
    <xf numFmtId="0" fontId="2" fillId="0" borderId="27" xfId="0" applyFont="1" applyBorder="1" applyAlignment="1">
      <alignment horizontal="center" vertical="center" textRotation="90" wrapText="1" readingOrder="2"/>
    </xf>
    <xf numFmtId="0" fontId="1" fillId="0" borderId="28" xfId="0" applyFont="1" applyBorder="1" applyAlignment="1">
      <alignment horizontal="center" vertical="center" textRotation="90" wrapText="1" readingOrder="2"/>
    </xf>
    <xf numFmtId="0" fontId="1" fillId="0" borderId="29" xfId="0" applyFont="1" applyBorder="1" applyAlignment="1">
      <alignment horizontal="center" vertical="center" textRotation="90" wrapText="1" readingOrder="2"/>
    </xf>
    <xf numFmtId="0" fontId="2" fillId="0" borderId="28" xfId="0" applyFont="1" applyBorder="1" applyAlignment="1">
      <alignment horizontal="center" vertical="center" textRotation="90" wrapText="1" readingOrder="2"/>
    </xf>
    <xf numFmtId="0" fontId="2" fillId="0" borderId="29" xfId="0" applyFont="1" applyBorder="1" applyAlignment="1">
      <alignment horizontal="center" vertical="center" textRotation="90" wrapText="1" readingOrder="2"/>
    </xf>
    <xf numFmtId="0" fontId="2" fillId="3" borderId="1" xfId="0" applyFont="1" applyFill="1" applyBorder="1" applyAlignment="1">
      <alignment horizontal="center" vertical="center" textRotation="90" wrapText="1" readingOrder="2"/>
    </xf>
    <xf numFmtId="0" fontId="2" fillId="3" borderId="16" xfId="0" applyFont="1" applyFill="1" applyBorder="1" applyAlignment="1">
      <alignment horizontal="center" vertical="center" textRotation="90" wrapText="1" readingOrder="2"/>
    </xf>
    <xf numFmtId="0" fontId="19" fillId="0" borderId="10" xfId="0" applyFont="1" applyBorder="1" applyAlignment="1">
      <alignment horizontal="center" readingOrder="2"/>
    </xf>
    <xf numFmtId="0" fontId="19" fillId="0" borderId="0" xfId="0" applyFont="1" applyBorder="1" applyAlignment="1">
      <alignment horizontal="center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2" fillId="4" borderId="26" xfId="0" applyFont="1" applyFill="1" applyBorder="1" applyAlignment="1">
      <alignment horizontal="center" vertical="center" textRotation="90" wrapText="1" readingOrder="2"/>
    </xf>
    <xf numFmtId="0" fontId="2" fillId="4" borderId="27" xfId="0" applyFont="1" applyFill="1" applyBorder="1" applyAlignment="1">
      <alignment horizontal="center" vertical="center" textRotation="90" wrapText="1" readingOrder="2"/>
    </xf>
    <xf numFmtId="0" fontId="17" fillId="0" borderId="48" xfId="0" applyFont="1" applyBorder="1" applyAlignment="1">
      <alignment horizontal="center" vertical="center" wrapText="1" readingOrder="2"/>
    </xf>
    <xf numFmtId="0" fontId="17" fillId="0" borderId="39" xfId="0" applyFont="1" applyBorder="1" applyAlignment="1">
      <alignment horizontal="center" vertical="center" wrapText="1" readingOrder="2"/>
    </xf>
    <xf numFmtId="0" fontId="3" fillId="0" borderId="38" xfId="0" applyFont="1" applyBorder="1" applyAlignment="1">
      <alignment horizontal="center" vertical="center" wrapText="1" readingOrder="2"/>
    </xf>
    <xf numFmtId="0" fontId="3" fillId="0" borderId="39" xfId="0" applyFont="1" applyBorder="1" applyAlignment="1">
      <alignment horizontal="center" vertical="center" wrapText="1" readingOrder="2"/>
    </xf>
    <xf numFmtId="0" fontId="17" fillId="0" borderId="49" xfId="0" applyFont="1" applyBorder="1" applyAlignment="1">
      <alignment horizontal="center" vertical="center" wrapText="1" readingOrder="2"/>
    </xf>
    <xf numFmtId="0" fontId="17" fillId="0" borderId="50" xfId="0" applyFont="1" applyBorder="1" applyAlignment="1">
      <alignment horizontal="center" vertical="center" wrapText="1" readingOrder="2"/>
    </xf>
    <xf numFmtId="0" fontId="3" fillId="0" borderId="51" xfId="0" applyFont="1" applyBorder="1" applyAlignment="1">
      <alignment horizontal="center" vertical="center" wrapText="1" readingOrder="2"/>
    </xf>
    <xf numFmtId="0" fontId="3" fillId="0" borderId="50" xfId="0" applyFont="1" applyBorder="1" applyAlignment="1">
      <alignment horizontal="center" vertical="center" wrapText="1" readingOrder="2"/>
    </xf>
    <xf numFmtId="0" fontId="1" fillId="2" borderId="40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1" fillId="2" borderId="0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1" fillId="2" borderId="22" xfId="0" applyFont="1" applyFill="1" applyBorder="1" applyAlignment="1">
      <alignment horizontal="center" vertical="center" wrapText="1" readingOrder="2"/>
    </xf>
    <xf numFmtId="0" fontId="1" fillId="2" borderId="23" xfId="0" applyFont="1" applyFill="1" applyBorder="1" applyAlignment="1">
      <alignment horizontal="center" vertical="center" wrapText="1" readingOrder="2"/>
    </xf>
    <xf numFmtId="0" fontId="2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readingOrder="2"/>
    </xf>
    <xf numFmtId="0" fontId="26" fillId="0" borderId="53" xfId="0" applyFont="1" applyBorder="1" applyAlignment="1">
      <alignment horizontal="center" readingOrder="2"/>
    </xf>
    <xf numFmtId="0" fontId="26" fillId="6" borderId="45" xfId="0" applyFont="1" applyFill="1" applyBorder="1" applyAlignment="1">
      <alignment horizontal="center" vertical="center" wrapText="1" readingOrder="2"/>
    </xf>
    <xf numFmtId="0" fontId="26" fillId="6" borderId="34" xfId="0" applyFont="1" applyFill="1" applyBorder="1" applyAlignment="1">
      <alignment horizontal="center" vertical="center" wrapText="1" readingOrder="2"/>
    </xf>
    <xf numFmtId="0" fontId="26" fillId="6" borderId="46" xfId="0" applyFont="1" applyFill="1" applyBorder="1" applyAlignment="1">
      <alignment horizontal="center" vertical="center" wrapText="1" readingOrder="2"/>
    </xf>
    <xf numFmtId="0" fontId="26" fillId="6" borderId="37" xfId="0" applyFont="1" applyFill="1" applyBorder="1" applyAlignment="1">
      <alignment horizontal="center" vertical="center" wrapText="1" readingOrder="2"/>
    </xf>
    <xf numFmtId="0" fontId="26" fillId="0" borderId="48" xfId="0" applyFont="1" applyBorder="1" applyAlignment="1">
      <alignment horizontal="center" vertical="center" wrapText="1" readingOrder="2"/>
    </xf>
    <xf numFmtId="0" fontId="26" fillId="0" borderId="39" xfId="0" applyFont="1" applyBorder="1" applyAlignment="1">
      <alignment horizontal="center" vertical="center" wrapText="1" readingOrder="2"/>
    </xf>
    <xf numFmtId="0" fontId="26" fillId="0" borderId="49" xfId="0" applyFont="1" applyBorder="1" applyAlignment="1">
      <alignment horizontal="center" vertical="center" wrapText="1" readingOrder="2"/>
    </xf>
    <xf numFmtId="0" fontId="26" fillId="0" borderId="50" xfId="0" applyFont="1" applyBorder="1" applyAlignment="1">
      <alignment horizontal="center" vertical="center" wrapText="1" readingOrder="2"/>
    </xf>
    <xf numFmtId="0" fontId="26" fillId="0" borderId="10" xfId="0" applyFont="1" applyBorder="1" applyAlignment="1">
      <alignment horizontal="center" readingOrder="2"/>
    </xf>
    <xf numFmtId="0" fontId="2" fillId="0" borderId="3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 readingOrder="2"/>
    </xf>
    <xf numFmtId="0" fontId="2" fillId="3" borderId="36" xfId="0" applyFont="1" applyFill="1" applyBorder="1" applyAlignment="1">
      <alignment horizontal="center" vertical="center" textRotation="90" wrapText="1" readingOrder="2"/>
    </xf>
    <xf numFmtId="0" fontId="2" fillId="3" borderId="57" xfId="0" applyFont="1" applyFill="1" applyBorder="1" applyAlignment="1">
      <alignment horizontal="center" vertical="center" textRotation="90" wrapText="1" readingOrder="2"/>
    </xf>
    <xf numFmtId="0" fontId="2" fillId="0" borderId="69" xfId="0" applyFont="1" applyBorder="1" applyAlignment="1">
      <alignment horizontal="center" vertical="center" textRotation="90" wrapText="1" readingOrder="2"/>
    </xf>
    <xf numFmtId="0" fontId="22" fillId="0" borderId="28" xfId="0" applyFont="1" applyBorder="1" applyAlignment="1">
      <alignment horizontal="center" vertical="center" textRotation="90" wrapText="1" readingOrder="2"/>
    </xf>
    <xf numFmtId="0" fontId="22" fillId="0" borderId="44" xfId="0" applyFont="1" applyBorder="1" applyAlignment="1">
      <alignment horizontal="center" vertical="center" textRotation="90" wrapText="1" readingOrder="2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 readingOrder="2"/>
    </xf>
    <xf numFmtId="0" fontId="9" fillId="2" borderId="3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9" fillId="2" borderId="10" xfId="0" applyFont="1" applyFill="1" applyBorder="1" applyAlignment="1">
      <alignment horizontal="center" vertical="center" wrapText="1" readingOrder="2"/>
    </xf>
    <xf numFmtId="0" fontId="9" fillId="2" borderId="0" xfId="0" applyFont="1" applyFill="1" applyBorder="1" applyAlignment="1">
      <alignment horizontal="center" vertical="center" wrapText="1"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0" fontId="2" fillId="4" borderId="69" xfId="0" applyFont="1" applyFill="1" applyBorder="1" applyAlignment="1">
      <alignment horizontal="center" vertical="center" textRotation="90" wrapText="1" readingOrder="2"/>
    </xf>
    <xf numFmtId="0" fontId="2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0" borderId="52" xfId="0" applyFont="1" applyBorder="1" applyAlignment="1" applyProtection="1">
      <alignment vertical="center"/>
      <protection locked="0"/>
    </xf>
    <xf numFmtId="0" fontId="20" fillId="0" borderId="53" xfId="0" applyFont="1" applyBorder="1" applyAlignment="1" applyProtection="1">
      <alignment vertical="center"/>
      <protection locked="0"/>
    </xf>
    <xf numFmtId="0" fontId="20" fillId="0" borderId="55" xfId="0" applyFont="1" applyBorder="1" applyAlignment="1" applyProtection="1">
      <alignment vertical="center"/>
      <protection locked="0"/>
    </xf>
    <xf numFmtId="0" fontId="1" fillId="6" borderId="59" xfId="0" applyFont="1" applyFill="1" applyBorder="1" applyAlignment="1" applyProtection="1">
      <alignment horizontal="center" vertical="center" wrapText="1" readingOrder="2"/>
      <protection locked="0"/>
    </xf>
    <xf numFmtId="0" fontId="10" fillId="6" borderId="56" xfId="0" applyFont="1" applyFill="1" applyBorder="1" applyAlignment="1" applyProtection="1">
      <alignment horizontal="center" vertical="center" wrapText="1" readingOrder="2"/>
      <protection locked="0"/>
    </xf>
    <xf numFmtId="0" fontId="14" fillId="6" borderId="56" xfId="0" applyFont="1" applyFill="1" applyBorder="1" applyAlignment="1" applyProtection="1">
      <alignment horizontal="center" vertical="center" wrapText="1" readingOrder="2"/>
      <protection locked="0"/>
    </xf>
    <xf numFmtId="0" fontId="14" fillId="6" borderId="60" xfId="0" applyFont="1" applyFill="1" applyBorder="1" applyAlignment="1" applyProtection="1">
      <alignment horizontal="center" vertical="center" wrapText="1" readingOrder="2"/>
      <protection locked="0"/>
    </xf>
    <xf numFmtId="0" fontId="10" fillId="6" borderId="61" xfId="0" applyFont="1" applyFill="1" applyBorder="1" applyAlignment="1" applyProtection="1">
      <alignment horizontal="center" vertical="center" wrapText="1" readingOrder="2"/>
      <protection locked="0"/>
    </xf>
    <xf numFmtId="0" fontId="14" fillId="6" borderId="61" xfId="0" applyFont="1" applyFill="1" applyBorder="1" applyAlignment="1" applyProtection="1">
      <alignment horizontal="center" vertical="center" wrapText="1" readingOrder="2"/>
      <protection locked="0"/>
    </xf>
    <xf numFmtId="0" fontId="1" fillId="0" borderId="62" xfId="0" applyFont="1" applyBorder="1" applyAlignment="1" applyProtection="1">
      <alignment horizontal="center" vertical="center" textRotation="90" wrapText="1" readingOrder="2"/>
      <protection locked="0"/>
    </xf>
    <xf numFmtId="0" fontId="9" fillId="0" borderId="63" xfId="0" applyFont="1" applyBorder="1" applyAlignment="1" applyProtection="1">
      <alignment horizontal="center" vertical="center" wrapText="1" readingOrder="2"/>
      <protection locked="0"/>
    </xf>
    <xf numFmtId="0" fontId="18" fillId="0" borderId="63" xfId="0" applyFont="1" applyBorder="1" applyAlignment="1" applyProtection="1">
      <alignment horizontal="center" vertical="center" wrapText="1" readingOrder="2"/>
      <protection locked="0"/>
    </xf>
    <xf numFmtId="0" fontId="9" fillId="0" borderId="64" xfId="0" applyFont="1" applyBorder="1" applyAlignment="1" applyProtection="1">
      <alignment horizontal="center" vertical="center" wrapText="1" readingOrder="2"/>
      <protection locked="0"/>
    </xf>
    <xf numFmtId="0" fontId="9" fillId="0" borderId="65" xfId="0" applyFont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83344</xdr:rowOff>
    </xdr:from>
    <xdr:to>
      <xdr:col>0</xdr:col>
      <xdr:colOff>619126</xdr:colOff>
      <xdr:row>0</xdr:row>
      <xdr:rowOff>678656</xdr:rowOff>
    </xdr:to>
    <xdr:pic>
      <xdr:nvPicPr>
        <xdr:cNvPr id="2" name="Picture 1" descr="C:\Users\User\Desktop\بارگیری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4354593" y="83344"/>
          <a:ext cx="488157" cy="5953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W19" totalsRowShown="0" headerRowDxfId="24" dataDxfId="23">
  <autoFilter ref="A1:W19"/>
  <tableColumns count="23">
    <tableColumn id="1" name="Column1" dataDxfId="22"/>
    <tableColumn id="2" name="ستون 3" dataDxfId="21"/>
    <tableColumn id="3" name="ستون 4" dataDxfId="20"/>
    <tableColumn id="4" name="ستون 5" dataDxfId="19"/>
    <tableColumn id="5" name="ستون 6" dataDxfId="18"/>
    <tableColumn id="6" name="ستون 7" dataDxfId="17"/>
    <tableColumn id="7" name="ستون 8" dataDxfId="16"/>
    <tableColumn id="8" name="ستون 9" dataDxfId="15"/>
    <tableColumn id="9" name="ستون 10" dataDxfId="14"/>
    <tableColumn id="10" name="ستون 11" dataDxfId="13"/>
    <tableColumn id="11" name="ستون 12" dataDxfId="12"/>
    <tableColumn id="12" name="ستون 13" dataDxfId="11"/>
    <tableColumn id="13" name="ستون 14" dataDxfId="10"/>
    <tableColumn id="14" name="نوع" dataDxfId="9"/>
    <tableColumn id="15" name="درجه" dataDxfId="8"/>
    <tableColumn id="16" name="مدل" dataDxfId="7"/>
    <tableColumn id="17" name="امضا 1" dataDxfId="6"/>
    <tableColumn id="18" name="امضا 2" dataDxfId="5"/>
    <tableColumn id="24" name="امضا 3" dataDxfId="4"/>
    <tableColumn id="19" name="تأیید 1" dataDxfId="3"/>
    <tableColumn id="20" name="تأیید2" dataDxfId="2"/>
    <tableColumn id="21" name="تأیید 3" dataDxfId="1"/>
    <tableColumn id="22" name="تأیید 4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rightToLeft="1" workbookViewId="0">
      <selection activeCell="F40" sqref="F40"/>
    </sheetView>
  </sheetViews>
  <sheetFormatPr defaultRowHeight="14.25" x14ac:dyDescent="0.2"/>
  <cols>
    <col min="17" max="17" width="3.375" customWidth="1"/>
    <col min="18" max="18" width="14.5" customWidth="1"/>
    <col min="19" max="19" width="19.75" customWidth="1"/>
  </cols>
  <sheetData>
    <row r="1" spans="1:19" ht="32.25" customHeight="1" x14ac:dyDescent="0.2">
      <c r="A1" s="152" t="s">
        <v>0</v>
      </c>
      <c r="B1" s="153"/>
      <c r="C1" s="153"/>
      <c r="D1" s="154"/>
      <c r="E1" s="38" t="s">
        <v>1</v>
      </c>
      <c r="F1" s="139" t="s">
        <v>3</v>
      </c>
      <c r="G1" s="140"/>
      <c r="H1" s="140"/>
      <c r="I1" s="141"/>
      <c r="J1" s="121" t="s">
        <v>5</v>
      </c>
      <c r="K1" s="122"/>
      <c r="L1" s="122"/>
      <c r="M1" s="123"/>
      <c r="N1" s="121" t="s">
        <v>7</v>
      </c>
      <c r="O1" s="123"/>
      <c r="P1" s="127" t="s">
        <v>9</v>
      </c>
    </row>
    <row r="2" spans="1:19" ht="23.25" customHeight="1" thickBot="1" x14ac:dyDescent="0.25">
      <c r="A2" s="155"/>
      <c r="B2" s="156"/>
      <c r="C2" s="156"/>
      <c r="D2" s="157"/>
      <c r="E2" s="1" t="s">
        <v>2</v>
      </c>
      <c r="F2" s="124" t="s">
        <v>4</v>
      </c>
      <c r="G2" s="125"/>
      <c r="H2" s="125"/>
      <c r="I2" s="126"/>
      <c r="J2" s="124" t="s">
        <v>6</v>
      </c>
      <c r="K2" s="125"/>
      <c r="L2" s="125"/>
      <c r="M2" s="126"/>
      <c r="N2" s="124" t="s">
        <v>8</v>
      </c>
      <c r="O2" s="126"/>
      <c r="P2" s="128"/>
    </row>
    <row r="3" spans="1:19" ht="35.25" customHeight="1" thickTop="1" thickBot="1" x14ac:dyDescent="0.6">
      <c r="A3" s="155"/>
      <c r="B3" s="156"/>
      <c r="C3" s="156"/>
      <c r="D3" s="157"/>
      <c r="E3" s="2" t="s">
        <v>10</v>
      </c>
      <c r="F3" s="3" t="s">
        <v>11</v>
      </c>
      <c r="G3" s="4" t="s">
        <v>12</v>
      </c>
      <c r="H3" s="5" t="s">
        <v>13</v>
      </c>
      <c r="I3" s="2" t="s">
        <v>14</v>
      </c>
      <c r="J3" s="5" t="s">
        <v>15</v>
      </c>
      <c r="K3" s="5" t="s">
        <v>16</v>
      </c>
      <c r="L3" s="4" t="s">
        <v>17</v>
      </c>
      <c r="M3" s="2" t="s">
        <v>18</v>
      </c>
      <c r="N3" s="5" t="s">
        <v>19</v>
      </c>
      <c r="O3" s="2" t="s">
        <v>20</v>
      </c>
      <c r="P3" s="39" t="s">
        <v>21</v>
      </c>
      <c r="R3" s="63" t="s">
        <v>75</v>
      </c>
      <c r="S3" s="64" t="s">
        <v>78</v>
      </c>
    </row>
    <row r="4" spans="1:19" ht="22.5" thickBot="1" x14ac:dyDescent="0.6">
      <c r="A4" s="155"/>
      <c r="B4" s="156"/>
      <c r="C4" s="156"/>
      <c r="D4" s="157"/>
      <c r="E4" s="119" t="s">
        <v>22</v>
      </c>
      <c r="F4" s="142" t="s">
        <v>23</v>
      </c>
      <c r="G4" s="6" t="s">
        <v>24</v>
      </c>
      <c r="H4" s="133" t="s">
        <v>25</v>
      </c>
      <c r="I4" s="119" t="s">
        <v>22</v>
      </c>
      <c r="J4" s="129" t="s">
        <v>26</v>
      </c>
      <c r="K4" s="129" t="s">
        <v>27</v>
      </c>
      <c r="L4" s="131" t="s">
        <v>28</v>
      </c>
      <c r="M4" s="119" t="s">
        <v>22</v>
      </c>
      <c r="N4" s="133" t="s">
        <v>26</v>
      </c>
      <c r="O4" s="135" t="s">
        <v>22</v>
      </c>
      <c r="P4" s="119" t="s">
        <v>22</v>
      </c>
      <c r="R4" s="65" t="s">
        <v>54</v>
      </c>
      <c r="S4" s="66" t="s">
        <v>46</v>
      </c>
    </row>
    <row r="5" spans="1:19" ht="30" thickBot="1" x14ac:dyDescent="0.6">
      <c r="A5" s="158"/>
      <c r="B5" s="159"/>
      <c r="C5" s="159"/>
      <c r="D5" s="160"/>
      <c r="E5" s="120"/>
      <c r="F5" s="143"/>
      <c r="G5" s="7" t="s">
        <v>29</v>
      </c>
      <c r="H5" s="134"/>
      <c r="I5" s="120"/>
      <c r="J5" s="130"/>
      <c r="K5" s="130"/>
      <c r="L5" s="132"/>
      <c r="M5" s="120"/>
      <c r="N5" s="134"/>
      <c r="O5" s="136"/>
      <c r="P5" s="120"/>
      <c r="R5" s="67" t="s">
        <v>76</v>
      </c>
      <c r="S5" s="68" t="s">
        <v>71</v>
      </c>
    </row>
    <row r="6" spans="1:19" ht="19.5" thickBot="1" x14ac:dyDescent="0.25">
      <c r="A6" s="98" t="s">
        <v>30</v>
      </c>
      <c r="B6" s="101" t="s">
        <v>31</v>
      </c>
      <c r="C6" s="102"/>
      <c r="D6" s="103"/>
      <c r="E6" s="8">
        <v>10</v>
      </c>
      <c r="F6" s="9">
        <v>5</v>
      </c>
      <c r="G6" s="10" t="s">
        <v>32</v>
      </c>
      <c r="H6" s="11">
        <v>15</v>
      </c>
      <c r="I6" s="8">
        <v>20</v>
      </c>
      <c r="J6" s="11">
        <v>25</v>
      </c>
      <c r="K6" s="11">
        <v>8</v>
      </c>
      <c r="L6" s="11">
        <v>30</v>
      </c>
      <c r="M6" s="8">
        <v>65</v>
      </c>
      <c r="N6" s="11">
        <v>5</v>
      </c>
      <c r="O6" s="8">
        <v>10</v>
      </c>
      <c r="P6" s="40">
        <v>120</v>
      </c>
    </row>
    <row r="7" spans="1:19" ht="31.5" thickBot="1" x14ac:dyDescent="0.25">
      <c r="A7" s="99"/>
      <c r="B7" s="12" t="e">
        <f>VLOOKUP($C$7,Sheet3!#REF!,2,FALSE)</f>
        <v>#N/A</v>
      </c>
      <c r="C7" s="104" t="e">
        <f>VLOOKUP($S$3,Sheet3!$A$1:$A$3,3,FALSE)</f>
        <v>#N/A</v>
      </c>
      <c r="D7" s="105"/>
      <c r="E7" s="13">
        <f>SUMIFS(Sheet2!D$2:D$19,Sheet2!$A$2:$A$19,Sheet1!$C$7,Sheet2!$B$2:$B$19,Sheet1!$B7,Sheet2!$C$2:$C$19,Sheet1!$S$4)</f>
        <v>0</v>
      </c>
      <c r="F7" s="13">
        <f>SUMIFS(Sheet2!E$2:E$19,Sheet2!$A$2:$A$19,Sheet1!$C$7,Sheet2!$B$2:$B$19,Sheet1!$B7,Sheet2!$C$2:$C$19,Sheet1!$S$4)</f>
        <v>0</v>
      </c>
      <c r="G7" s="15" t="s">
        <v>35</v>
      </c>
      <c r="H7" s="14">
        <f>SUMIFS(Sheet2!G$2:G$19,Sheet2!$A$2:$A$19,Sheet1!$C$7,Sheet2!$B$2:$B$19,Sheet1!$B7,Sheet2!$C$2:$C$19,Sheet1!$S$4)</f>
        <v>0</v>
      </c>
      <c r="I7" s="13">
        <f>SUMIFS(Sheet2!H$2:H$19,Sheet2!$A$2:$A$19,Sheet1!$C$7,Sheet2!$B$2:$B$19,Sheet1!$B7,Sheet2!$C$2:$C$19,Sheet1!$S$4)</f>
        <v>0</v>
      </c>
      <c r="J7" s="16">
        <f>SUMIFS(Sheet2!I$2:I$19,Sheet2!$A$2:$A$19,Sheet1!$C$7,Sheet2!$B$2:$B$19,Sheet1!$B7,Sheet2!$C$2:$C$19,Sheet1!$S$4)</f>
        <v>0</v>
      </c>
      <c r="K7" s="17" t="s">
        <v>36</v>
      </c>
      <c r="L7" s="16">
        <f>SUMIFS(Sheet2!K$2:K$19,Sheet2!$A$2:$A$19,Sheet1!$C$7,Sheet2!$B$2:$B$19,Sheet1!$B7,Sheet2!$C$2:$C$19,Sheet1!$S$4)</f>
        <v>0</v>
      </c>
      <c r="M7" s="13">
        <f>SUMIFS(Sheet2!L$2:L$19,Sheet2!$A$2:$A$19,Sheet1!$C$7,Sheet2!$B$2:$B$19,Sheet1!$B7,Sheet2!$C$2:$C$19,Sheet1!$S$4)</f>
        <v>0</v>
      </c>
      <c r="N7" s="16">
        <f>SUMIFS(Sheet2!M$2:M$19,Sheet2!$A$2:$A$19,Sheet1!$C$7,Sheet2!$B$2:$B$19,Sheet1!$B7,Sheet2!$C$2:$C$19,Sheet1!$S$4)</f>
        <v>0</v>
      </c>
      <c r="O7" s="13">
        <f>SUMIFS(Sheet2!N$2:N$19,Sheet2!$A$2:$A$19,Sheet1!$C$7,Sheet2!$B$2:$B$19,Sheet1!$B7,Sheet2!$C$2:$C$19,Sheet1!$S$4)</f>
        <v>0</v>
      </c>
      <c r="P7" s="41">
        <f>SUMIFS(Sheet2!O$2:O$19,Sheet2!$A$2:$A$19,Sheet1!$C$7,Sheet2!$B$2:$B$19,Sheet1!$B7,Sheet2!$C$2:$C$19,Sheet1!$S$4)</f>
        <v>0</v>
      </c>
      <c r="S7" t="str">
        <f>S3&amp;"-"&amp;S4</f>
        <v>تمدید مهلت-سال اول</v>
      </c>
    </row>
    <row r="8" spans="1:19" ht="30" thickBot="1" x14ac:dyDescent="0.25">
      <c r="A8" s="100"/>
      <c r="B8" s="51" t="e">
        <f>VLOOKUP($C$7,Sheet3!#REF!,3,FALSE)</f>
        <v>#N/A</v>
      </c>
      <c r="C8" s="106"/>
      <c r="D8" s="107"/>
      <c r="E8" s="18">
        <f>SUMIFS(Sheet2!D$2:D$19,Sheet2!$A$2:$A$19,Sheet1!$C$7,Sheet2!$B$2:$B$19,Sheet1!$B8,Sheet2!$C$2:$C$19,Sheet1!$S$4)</f>
        <v>0</v>
      </c>
      <c r="F8" s="19">
        <f>SUMIFS(Sheet2!E$2:E$19,Sheet2!$A$2:$A$19,Sheet1!$C$7,Sheet2!$B$2:$B$19,Sheet1!$B8,Sheet2!$C$2:$C$19,Sheet1!$S$4)</f>
        <v>0</v>
      </c>
      <c r="G8" s="20" t="s">
        <v>35</v>
      </c>
      <c r="H8" s="19">
        <f>SUMIFS(Sheet2!G$2:G$19,Sheet2!$A$2:$A$19,Sheet1!$C$7,Sheet2!$B$2:$B$19,Sheet1!$B8,Sheet2!$C$2:$C$19,Sheet1!$S$4)</f>
        <v>0</v>
      </c>
      <c r="I8" s="18">
        <f>SUMIFS(Sheet2!H$2:H$19,Sheet2!$A$2:$A$19,Sheet1!$C$7,Sheet2!$B$2:$B$19,Sheet1!$B8,Sheet2!$C$2:$C$19,Sheet1!$S$4)</f>
        <v>0</v>
      </c>
      <c r="J8" s="19">
        <f>SUMIFS(Sheet2!I$2:I$19,Sheet2!$A$2:$A$19,Sheet1!$C$7,Sheet2!$B$2:$B$19,Sheet1!$B8,Sheet2!$C$2:$C$19,Sheet1!$S$4)</f>
        <v>0</v>
      </c>
      <c r="K8" s="21" t="s">
        <v>38</v>
      </c>
      <c r="L8" s="19">
        <f>SUMIFS(Sheet2!K$2:K$19,Sheet2!$A$2:$A$19,Sheet1!$C$7,Sheet2!$B$2:$B$19,Sheet1!$B8,Sheet2!$C$2:$C$19,Sheet1!$S$4)</f>
        <v>0</v>
      </c>
      <c r="M8" s="18">
        <f>SUMIFS(Sheet2!L$2:L$19,Sheet2!$A$2:$A$19,Sheet1!$C$7,Sheet2!$B$2:$B$19,Sheet1!$B8,Sheet2!$C$2:$C$19,Sheet1!$S$4)</f>
        <v>0</v>
      </c>
      <c r="N8" s="19">
        <f>SUMIFS(Sheet2!M$2:M$19,Sheet2!$A$2:$A$19,Sheet1!$C$7,Sheet2!$B$2:$B$19,Sheet1!$B8,Sheet2!$C$2:$C$19,Sheet1!$S$4)</f>
        <v>0</v>
      </c>
      <c r="O8" s="18">
        <f>SUMIFS(Sheet2!N$2:N$19,Sheet2!$A$2:$A$19,Sheet1!$C$7,Sheet2!$B$2:$B$19,Sheet1!$B8,Sheet2!$C$2:$C$19,Sheet1!$S$4)</f>
        <v>0</v>
      </c>
      <c r="P8" s="42">
        <f>SUMIFS(Sheet2!O$2:O$19,Sheet2!$A$2:$A$19,Sheet1!$C$7,Sheet2!$B$2:$B$19,Sheet1!$B8,Sheet2!$C$2:$C$19,Sheet1!$S$4)</f>
        <v>0</v>
      </c>
    </row>
    <row r="9" spans="1:19" ht="39.950000000000003" customHeight="1" thickBot="1" x14ac:dyDescent="0.25">
      <c r="A9" s="108" t="s">
        <v>39</v>
      </c>
      <c r="B9" s="109"/>
      <c r="C9" s="110" t="e">
        <f>C7</f>
        <v>#N/A</v>
      </c>
      <c r="D9" s="12" t="e">
        <f>VLOOKUP($C$7,Sheet3!#REF!,2,FALSE)</f>
        <v>#N/A</v>
      </c>
      <c r="E9" s="22"/>
      <c r="F9" s="23"/>
      <c r="G9" s="24"/>
      <c r="H9" s="23"/>
      <c r="I9" s="22"/>
      <c r="J9" s="23"/>
      <c r="K9" s="25"/>
      <c r="L9" s="23"/>
      <c r="M9" s="22"/>
      <c r="N9" s="23"/>
      <c r="O9" s="22"/>
      <c r="P9" s="43"/>
    </row>
    <row r="10" spans="1:19" ht="30" customHeight="1" thickBot="1" x14ac:dyDescent="0.25">
      <c r="A10" s="113" t="s">
        <v>40</v>
      </c>
      <c r="B10" s="114"/>
      <c r="C10" s="111"/>
      <c r="D10" s="115" t="e">
        <f>VLOOKUP($C$7,Sheet3!#REF!,3,FALSE)</f>
        <v>#N/A</v>
      </c>
      <c r="E10" s="26"/>
      <c r="F10" s="27"/>
      <c r="G10" s="28"/>
      <c r="H10" s="27"/>
      <c r="I10" s="29"/>
      <c r="J10" s="27"/>
      <c r="K10" s="27"/>
      <c r="L10" s="27"/>
      <c r="M10" s="29"/>
      <c r="N10" s="27"/>
      <c r="O10" s="29"/>
      <c r="P10" s="44"/>
    </row>
    <row r="11" spans="1:19" ht="30" customHeight="1" thickBot="1" x14ac:dyDescent="0.25">
      <c r="A11" s="117" t="s">
        <v>41</v>
      </c>
      <c r="B11" s="118"/>
      <c r="C11" s="112"/>
      <c r="D11" s="116"/>
      <c r="E11" s="30"/>
      <c r="F11" s="31"/>
      <c r="G11" s="32"/>
      <c r="H11" s="31"/>
      <c r="I11" s="33"/>
      <c r="J11" s="31"/>
      <c r="K11" s="31"/>
      <c r="L11" s="31"/>
      <c r="M11" s="33"/>
      <c r="N11" s="31"/>
      <c r="O11" s="33"/>
      <c r="P11" s="45"/>
    </row>
    <row r="12" spans="1:19" ht="39.950000000000003" customHeight="1" thickTop="1" thickBot="1" x14ac:dyDescent="0.25">
      <c r="A12" s="144" t="s">
        <v>42</v>
      </c>
      <c r="B12" s="145"/>
      <c r="C12" s="146"/>
      <c r="D12" s="147"/>
      <c r="E12" s="34"/>
      <c r="F12" s="35"/>
      <c r="G12" s="35"/>
      <c r="H12" s="35"/>
      <c r="I12" s="36"/>
      <c r="J12" s="35"/>
      <c r="K12" s="35"/>
      <c r="L12" s="35"/>
      <c r="M12" s="37"/>
      <c r="N12" s="35"/>
      <c r="O12" s="37"/>
      <c r="P12" s="46"/>
    </row>
    <row r="13" spans="1:19" ht="39.950000000000003" customHeight="1" thickTop="1" thickBot="1" x14ac:dyDescent="0.25">
      <c r="A13" s="148" t="s">
        <v>43</v>
      </c>
      <c r="B13" s="149"/>
      <c r="C13" s="150"/>
      <c r="D13" s="151"/>
      <c r="E13" s="47"/>
      <c r="F13" s="48"/>
      <c r="G13" s="48"/>
      <c r="H13" s="48"/>
      <c r="I13" s="47"/>
      <c r="J13" s="48"/>
      <c r="K13" s="48"/>
      <c r="L13" s="48"/>
      <c r="M13" s="47"/>
      <c r="N13" s="48"/>
      <c r="O13" s="47"/>
      <c r="P13" s="49"/>
    </row>
    <row r="14" spans="1:19" ht="18" x14ac:dyDescent="0.4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1:19" ht="18" x14ac:dyDescent="0.4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</row>
    <row r="16" spans="1:19" ht="18" x14ac:dyDescent="0.45">
      <c r="A16" s="137" t="s">
        <v>66</v>
      </c>
      <c r="B16" s="138"/>
      <c r="C16" s="61" t="s">
        <v>68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</row>
    <row r="17" spans="1:16" ht="18" x14ac:dyDescent="0.4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</row>
    <row r="18" spans="1:16" ht="18" x14ac:dyDescent="0.45">
      <c r="A18" s="137" t="s">
        <v>67</v>
      </c>
      <c r="B18" s="138"/>
      <c r="C18" s="61" t="s">
        <v>68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</row>
    <row r="19" spans="1:16" ht="18" x14ac:dyDescent="0.45">
      <c r="A19" s="55"/>
      <c r="B19" s="56"/>
      <c r="C19" s="56"/>
      <c r="D19" s="56"/>
      <c r="E19" s="56" t="s">
        <v>69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</row>
    <row r="20" spans="1:16" ht="18" x14ac:dyDescent="0.4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</row>
    <row r="21" spans="1:16" ht="18" x14ac:dyDescent="0.4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1:16" ht="18" x14ac:dyDescent="0.4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</row>
    <row r="23" spans="1:16" ht="18" x14ac:dyDescent="0.4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ht="18" x14ac:dyDescent="0.4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</row>
    <row r="25" spans="1:16" ht="18" x14ac:dyDescent="0.45">
      <c r="A25" s="55"/>
      <c r="B25" s="56"/>
      <c r="C25" s="56"/>
      <c r="D25" s="62" t="s">
        <v>70</v>
      </c>
      <c r="E25" s="56"/>
      <c r="F25" s="56"/>
      <c r="G25" s="56"/>
      <c r="H25" s="56"/>
      <c r="I25" s="56"/>
      <c r="J25" s="56"/>
      <c r="K25" s="56"/>
      <c r="L25" s="56"/>
      <c r="M25" s="62" t="s">
        <v>70</v>
      </c>
      <c r="N25" s="56"/>
      <c r="O25" s="56"/>
      <c r="P25" s="57"/>
    </row>
    <row r="26" spans="1:16" ht="18" x14ac:dyDescent="0.45">
      <c r="A26" s="55"/>
      <c r="B26" s="138"/>
      <c r="C26" s="138"/>
      <c r="D26" s="138"/>
      <c r="E26" s="138"/>
      <c r="F26" s="138"/>
      <c r="G26" s="56"/>
      <c r="H26" s="56"/>
      <c r="I26" s="56"/>
      <c r="J26" s="56"/>
      <c r="K26" s="138"/>
      <c r="L26" s="138"/>
      <c r="M26" s="138"/>
      <c r="N26" s="138"/>
      <c r="O26" s="138"/>
      <c r="P26" s="57"/>
    </row>
    <row r="27" spans="1:16" ht="18" x14ac:dyDescent="0.4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</row>
    <row r="28" spans="1:16" ht="18" x14ac:dyDescent="0.4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</row>
    <row r="29" spans="1:16" ht="18" x14ac:dyDescent="0.4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</row>
    <row r="30" spans="1:16" ht="18.75" thickBot="1" x14ac:dyDescent="0.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</sheetData>
  <mergeCells count="35">
    <mergeCell ref="A16:B16"/>
    <mergeCell ref="A18:B18"/>
    <mergeCell ref="B26:F26"/>
    <mergeCell ref="K26:O26"/>
    <mergeCell ref="F1:I1"/>
    <mergeCell ref="F2:I2"/>
    <mergeCell ref="E4:E5"/>
    <mergeCell ref="F4:F5"/>
    <mergeCell ref="H4:H5"/>
    <mergeCell ref="I4:I5"/>
    <mergeCell ref="J4:J5"/>
    <mergeCell ref="A12:B12"/>
    <mergeCell ref="C12:D12"/>
    <mergeCell ref="A13:B13"/>
    <mergeCell ref="C13:D13"/>
    <mergeCell ref="A1:D5"/>
    <mergeCell ref="P4:P5"/>
    <mergeCell ref="J1:M1"/>
    <mergeCell ref="J2:M2"/>
    <mergeCell ref="N1:O1"/>
    <mergeCell ref="N2:O2"/>
    <mergeCell ref="P1:P2"/>
    <mergeCell ref="K4:K5"/>
    <mergeCell ref="L4:L5"/>
    <mergeCell ref="M4:M5"/>
    <mergeCell ref="N4:N5"/>
    <mergeCell ref="O4:O5"/>
    <mergeCell ref="A6:A8"/>
    <mergeCell ref="B6:D6"/>
    <mergeCell ref="C7:D8"/>
    <mergeCell ref="A9:B9"/>
    <mergeCell ref="C9:C11"/>
    <mergeCell ref="A10:B10"/>
    <mergeCell ref="D10:D11"/>
    <mergeCell ref="A11:B11"/>
  </mergeCells>
  <printOptions horizontalCentered="1"/>
  <pageMargins left="0.25" right="0.25" top="0.75" bottom="0.75" header="0.3" footer="0.3"/>
  <pageSetup paperSize="9"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Sheet3!$A$1:$A$4</xm:f>
          </x14:formula1>
          <xm:sqref>S3</xm:sqref>
        </x14:dataValidation>
        <x14:dataValidation type="list" allowBlank="1" showInputMessage="1" showErrorMessage="1">
          <x14:formula1>
            <xm:f>Sheet3!$B$1:$B$4</xm:f>
          </x14:formula1>
          <xm:sqref>S4</xm:sqref>
        </x14:dataValidation>
        <x14:dataValidation type="list" allowBlank="1" showInputMessage="1" showErrorMessage="1">
          <x14:formula1>
            <xm:f>Sheet3!$C$1:$C$2</xm:f>
          </x14:formula1>
          <xm:sqref>S5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rightToLeft="1" topLeftCell="B1" workbookViewId="0">
      <selection activeCell="T19" sqref="T19"/>
    </sheetView>
  </sheetViews>
  <sheetFormatPr defaultRowHeight="18" x14ac:dyDescent="0.45"/>
  <cols>
    <col min="1" max="1" width="8.75" style="50" customWidth="1"/>
    <col min="2" max="2" width="20.375" style="50" customWidth="1"/>
    <col min="3" max="16384" width="9" style="50"/>
  </cols>
  <sheetData>
    <row r="1" spans="1:19" x14ac:dyDescent="0.45">
      <c r="A1" s="50" t="s">
        <v>52</v>
      </c>
      <c r="B1" s="50" t="s">
        <v>53</v>
      </c>
      <c r="C1" s="50" t="s">
        <v>54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0" t="s">
        <v>16</v>
      </c>
      <c r="K1" s="50" t="s">
        <v>17</v>
      </c>
      <c r="L1" s="50" t="s">
        <v>18</v>
      </c>
      <c r="M1" s="50" t="s">
        <v>19</v>
      </c>
      <c r="N1" s="50" t="s">
        <v>20</v>
      </c>
      <c r="O1" s="50" t="s">
        <v>21</v>
      </c>
      <c r="P1" s="50" t="s">
        <v>55</v>
      </c>
      <c r="Q1" s="50" t="s">
        <v>56</v>
      </c>
      <c r="R1" s="50" t="s">
        <v>57</v>
      </c>
      <c r="S1" s="50" t="s">
        <v>58</v>
      </c>
    </row>
    <row r="2" spans="1:19" x14ac:dyDescent="0.45">
      <c r="A2" s="50" t="s">
        <v>44</v>
      </c>
      <c r="B2" s="50" t="s">
        <v>33</v>
      </c>
      <c r="C2" s="50" t="s">
        <v>45</v>
      </c>
      <c r="D2" s="50">
        <v>0.3</v>
      </c>
      <c r="E2" s="50">
        <v>0.3</v>
      </c>
      <c r="F2" s="50" t="s">
        <v>35</v>
      </c>
      <c r="G2" s="50">
        <v>0.3</v>
      </c>
      <c r="H2" s="50">
        <v>0.3</v>
      </c>
      <c r="I2" s="50">
        <v>0.3</v>
      </c>
      <c r="J2" s="50" t="s">
        <v>36</v>
      </c>
      <c r="K2" s="50">
        <v>0.3</v>
      </c>
      <c r="L2" s="50">
        <v>0.3</v>
      </c>
      <c r="M2" s="50">
        <v>0.3</v>
      </c>
      <c r="N2" s="50">
        <v>0.3</v>
      </c>
      <c r="O2" s="50">
        <v>0.3</v>
      </c>
      <c r="P2" s="50" t="s">
        <v>59</v>
      </c>
      <c r="Q2" s="50" t="s">
        <v>61</v>
      </c>
      <c r="R2" s="50" t="s">
        <v>62</v>
      </c>
      <c r="S2" s="50" t="s">
        <v>63</v>
      </c>
    </row>
    <row r="3" spans="1:19" x14ac:dyDescent="0.45">
      <c r="A3" s="50" t="s">
        <v>44</v>
      </c>
      <c r="B3" s="50" t="s">
        <v>33</v>
      </c>
      <c r="C3" s="50" t="s">
        <v>46</v>
      </c>
      <c r="D3" s="50">
        <v>0.55000000000000004</v>
      </c>
      <c r="E3" s="50">
        <v>0.55000000000000004</v>
      </c>
      <c r="F3" s="50" t="s">
        <v>35</v>
      </c>
      <c r="G3" s="50">
        <v>0.55000000000000004</v>
      </c>
      <c r="H3" s="50">
        <v>0.55000000000000004</v>
      </c>
      <c r="I3" s="50">
        <v>0.55000000000000004</v>
      </c>
      <c r="J3" s="50" t="s">
        <v>36</v>
      </c>
      <c r="K3" s="50">
        <v>0.55000000000000004</v>
      </c>
      <c r="L3" s="50">
        <v>0.55000000000000004</v>
      </c>
      <c r="M3" s="50">
        <v>0.55000000000000004</v>
      </c>
      <c r="N3" s="50">
        <v>0.55000000000000004</v>
      </c>
      <c r="O3" s="50">
        <v>0.55000000000000004</v>
      </c>
      <c r="P3" s="50" t="s">
        <v>60</v>
      </c>
      <c r="Q3" s="50" t="s">
        <v>65</v>
      </c>
      <c r="R3" s="50" t="s">
        <v>65</v>
      </c>
      <c r="S3" s="50" t="s">
        <v>65</v>
      </c>
    </row>
    <row r="4" spans="1:19" x14ac:dyDescent="0.45">
      <c r="A4" s="50" t="s">
        <v>44</v>
      </c>
      <c r="B4" s="50" t="s">
        <v>33</v>
      </c>
      <c r="C4" s="50" t="s">
        <v>47</v>
      </c>
      <c r="D4" s="50">
        <v>0.7</v>
      </c>
      <c r="E4" s="50">
        <v>0.7</v>
      </c>
      <c r="F4" s="50" t="s">
        <v>35</v>
      </c>
      <c r="G4" s="50">
        <v>0.7</v>
      </c>
      <c r="H4" s="50">
        <v>0.7</v>
      </c>
      <c r="I4" s="50">
        <v>0.7</v>
      </c>
      <c r="J4" s="50" t="s">
        <v>36</v>
      </c>
      <c r="K4" s="50">
        <v>0.7</v>
      </c>
      <c r="L4" s="50">
        <v>0.7</v>
      </c>
      <c r="M4" s="50">
        <v>0.7</v>
      </c>
      <c r="N4" s="50">
        <v>0.7</v>
      </c>
      <c r="O4" s="50">
        <v>0.7</v>
      </c>
      <c r="P4" s="50" t="s">
        <v>60</v>
      </c>
      <c r="Q4" s="50" t="s">
        <v>65</v>
      </c>
      <c r="R4" s="50" t="s">
        <v>65</v>
      </c>
      <c r="S4" s="50" t="s">
        <v>65</v>
      </c>
    </row>
    <row r="5" spans="1:19" x14ac:dyDescent="0.45">
      <c r="A5" s="50" t="s">
        <v>44</v>
      </c>
      <c r="B5" s="50" t="s">
        <v>33</v>
      </c>
      <c r="C5" s="50" t="s">
        <v>48</v>
      </c>
      <c r="D5" s="50">
        <v>0.85</v>
      </c>
      <c r="E5" s="50">
        <v>0.85</v>
      </c>
      <c r="F5" s="50" t="s">
        <v>35</v>
      </c>
      <c r="G5" s="50">
        <v>0.85</v>
      </c>
      <c r="H5" s="50">
        <v>0.85</v>
      </c>
      <c r="I5" s="50">
        <v>0.85</v>
      </c>
      <c r="J5" s="50" t="s">
        <v>36</v>
      </c>
      <c r="K5" s="50">
        <v>0.85</v>
      </c>
      <c r="L5" s="50">
        <v>0.85</v>
      </c>
      <c r="M5" s="50">
        <v>0.85</v>
      </c>
      <c r="N5" s="50">
        <v>0.85</v>
      </c>
      <c r="O5" s="50">
        <v>0.85</v>
      </c>
      <c r="P5" s="50" t="s">
        <v>60</v>
      </c>
      <c r="Q5" s="50" t="s">
        <v>65</v>
      </c>
      <c r="R5" s="50" t="s">
        <v>65</v>
      </c>
      <c r="S5" s="50" t="s">
        <v>65</v>
      </c>
    </row>
    <row r="6" spans="1:19" x14ac:dyDescent="0.45">
      <c r="A6" s="50" t="s">
        <v>44</v>
      </c>
      <c r="B6" s="50" t="s">
        <v>37</v>
      </c>
      <c r="C6" s="50" t="s">
        <v>45</v>
      </c>
      <c r="D6" s="50">
        <v>0.55000000000000004</v>
      </c>
      <c r="E6" s="50">
        <v>0.55000000000000004</v>
      </c>
      <c r="F6" s="50" t="s">
        <v>35</v>
      </c>
      <c r="G6" s="50">
        <v>0.55000000000000004</v>
      </c>
      <c r="H6" s="50">
        <v>0.55000000000000004</v>
      </c>
      <c r="I6" s="50">
        <v>0.55000000000000004</v>
      </c>
      <c r="J6" s="50" t="s">
        <v>38</v>
      </c>
      <c r="K6" s="50">
        <v>0.55000000000000004</v>
      </c>
      <c r="L6" s="50">
        <v>0.55000000000000004</v>
      </c>
      <c r="M6" s="50">
        <v>0.55000000000000004</v>
      </c>
      <c r="N6" s="50">
        <v>0.55000000000000004</v>
      </c>
      <c r="O6" s="50">
        <v>0.55000000000000004</v>
      </c>
      <c r="P6" s="50" t="s">
        <v>60</v>
      </c>
      <c r="Q6" s="50" t="s">
        <v>61</v>
      </c>
      <c r="R6" s="50" t="s">
        <v>62</v>
      </c>
      <c r="S6" s="50" t="s">
        <v>63</v>
      </c>
    </row>
    <row r="7" spans="1:19" x14ac:dyDescent="0.45">
      <c r="A7" s="50" t="s">
        <v>44</v>
      </c>
      <c r="B7" s="50" t="s">
        <v>37</v>
      </c>
      <c r="C7" s="50" t="s">
        <v>46</v>
      </c>
      <c r="D7" s="50">
        <v>0.55000000000000004</v>
      </c>
      <c r="E7" s="50">
        <v>0.55000000000000004</v>
      </c>
      <c r="F7" s="50" t="s">
        <v>35</v>
      </c>
      <c r="G7" s="50">
        <v>0.55000000000000004</v>
      </c>
      <c r="H7" s="50">
        <v>0.55000000000000004</v>
      </c>
      <c r="I7" s="50">
        <v>0.55000000000000004</v>
      </c>
      <c r="J7" s="50" t="s">
        <v>38</v>
      </c>
      <c r="K7" s="50">
        <v>0.55000000000000004</v>
      </c>
      <c r="L7" s="50">
        <v>0.55000000000000004</v>
      </c>
      <c r="M7" s="50">
        <v>0.55000000000000004</v>
      </c>
      <c r="N7" s="50">
        <v>0.55000000000000004</v>
      </c>
      <c r="O7" s="50">
        <v>0.55000000000000004</v>
      </c>
      <c r="P7" s="50" t="s">
        <v>60</v>
      </c>
      <c r="Q7" s="50" t="s">
        <v>65</v>
      </c>
      <c r="R7" s="50" t="s">
        <v>65</v>
      </c>
      <c r="S7" s="50" t="s">
        <v>65</v>
      </c>
    </row>
    <row r="8" spans="1:19" x14ac:dyDescent="0.45">
      <c r="A8" s="50" t="s">
        <v>44</v>
      </c>
      <c r="B8" s="50" t="s">
        <v>37</v>
      </c>
      <c r="C8" s="50" t="s">
        <v>47</v>
      </c>
      <c r="D8" s="50">
        <v>0.7</v>
      </c>
      <c r="E8" s="50">
        <v>0.7</v>
      </c>
      <c r="F8" s="50" t="s">
        <v>35</v>
      </c>
      <c r="G8" s="50">
        <v>0.7</v>
      </c>
      <c r="H8" s="50">
        <v>0.7</v>
      </c>
      <c r="I8" s="50">
        <v>0.7</v>
      </c>
      <c r="J8" s="50" t="s">
        <v>38</v>
      </c>
      <c r="K8" s="50">
        <v>0.7</v>
      </c>
      <c r="L8" s="50">
        <v>0.7</v>
      </c>
      <c r="M8" s="50">
        <v>0.7</v>
      </c>
      <c r="N8" s="50">
        <v>0.7</v>
      </c>
      <c r="O8" s="50">
        <v>0.7</v>
      </c>
      <c r="P8" s="50" t="s">
        <v>60</v>
      </c>
      <c r="Q8" s="50" t="s">
        <v>65</v>
      </c>
      <c r="R8" s="50" t="s">
        <v>65</v>
      </c>
      <c r="S8" s="50" t="s">
        <v>65</v>
      </c>
    </row>
    <row r="9" spans="1:19" x14ac:dyDescent="0.45">
      <c r="A9" s="50" t="s">
        <v>44</v>
      </c>
      <c r="B9" s="50" t="s">
        <v>37</v>
      </c>
      <c r="C9" s="50" t="s">
        <v>48</v>
      </c>
      <c r="D9" s="50">
        <v>0.85</v>
      </c>
      <c r="E9" s="50">
        <v>0.85</v>
      </c>
      <c r="F9" s="50" t="s">
        <v>35</v>
      </c>
      <c r="G9" s="50">
        <v>0.85</v>
      </c>
      <c r="H9" s="50">
        <v>0.85</v>
      </c>
      <c r="I9" s="50">
        <v>0.85</v>
      </c>
      <c r="J9" s="50" t="s">
        <v>38</v>
      </c>
      <c r="K9" s="50">
        <v>0.85</v>
      </c>
      <c r="L9" s="50">
        <v>0.85</v>
      </c>
      <c r="M9" s="50">
        <v>0.85</v>
      </c>
      <c r="N9" s="50">
        <v>0.85</v>
      </c>
      <c r="O9" s="50">
        <v>0.85</v>
      </c>
      <c r="P9" s="50" t="s">
        <v>60</v>
      </c>
      <c r="Q9" s="50" t="s">
        <v>65</v>
      </c>
      <c r="R9" s="50" t="s">
        <v>65</v>
      </c>
      <c r="S9" s="50" t="s">
        <v>65</v>
      </c>
    </row>
    <row r="10" spans="1:19" x14ac:dyDescent="0.45">
      <c r="A10" s="50" t="s">
        <v>34</v>
      </c>
      <c r="B10" s="50" t="s">
        <v>33</v>
      </c>
      <c r="C10" s="50" t="s">
        <v>45</v>
      </c>
      <c r="D10" s="50">
        <v>0.45</v>
      </c>
      <c r="E10" s="50">
        <v>0.45</v>
      </c>
      <c r="F10" s="50" t="s">
        <v>35</v>
      </c>
      <c r="G10" s="50">
        <v>0.45</v>
      </c>
      <c r="H10" s="50">
        <v>0.45</v>
      </c>
      <c r="I10" s="50">
        <v>0.45</v>
      </c>
      <c r="J10" s="50" t="s">
        <v>36</v>
      </c>
      <c r="K10" s="50">
        <v>0.45</v>
      </c>
      <c r="L10" s="50">
        <v>0.45</v>
      </c>
      <c r="M10" s="50">
        <v>0.45</v>
      </c>
      <c r="N10" s="50">
        <v>0.45</v>
      </c>
      <c r="O10" s="50">
        <v>0.45</v>
      </c>
      <c r="P10" s="50" t="s">
        <v>59</v>
      </c>
      <c r="Q10" s="50" t="s">
        <v>61</v>
      </c>
      <c r="R10" s="50" t="s">
        <v>62</v>
      </c>
      <c r="S10" s="50" t="s">
        <v>63</v>
      </c>
    </row>
    <row r="11" spans="1:19" x14ac:dyDescent="0.45">
      <c r="A11" s="50" t="s">
        <v>34</v>
      </c>
      <c r="B11" s="50" t="s">
        <v>33</v>
      </c>
      <c r="C11" s="50" t="s">
        <v>46</v>
      </c>
      <c r="D11" s="50">
        <v>0.55000000000000004</v>
      </c>
      <c r="E11" s="50">
        <v>0.55000000000000004</v>
      </c>
      <c r="F11" s="50" t="s">
        <v>35</v>
      </c>
      <c r="G11" s="50">
        <v>0.55000000000000004</v>
      </c>
      <c r="H11" s="50">
        <v>0.55000000000000004</v>
      </c>
      <c r="I11" s="50">
        <v>0.55000000000000004</v>
      </c>
      <c r="J11" s="50" t="s">
        <v>36</v>
      </c>
      <c r="K11" s="50">
        <v>0.55000000000000004</v>
      </c>
      <c r="L11" s="50">
        <v>0.55000000000000004</v>
      </c>
      <c r="M11" s="50">
        <v>0.55000000000000004</v>
      </c>
      <c r="N11" s="50">
        <v>0.55000000000000004</v>
      </c>
      <c r="O11" s="50">
        <v>0.55000000000000004</v>
      </c>
      <c r="P11" s="50" t="s">
        <v>60</v>
      </c>
      <c r="Q11" s="50" t="s">
        <v>65</v>
      </c>
      <c r="R11" s="50" t="s">
        <v>65</v>
      </c>
      <c r="S11" s="50" t="s">
        <v>65</v>
      </c>
    </row>
    <row r="12" spans="1:19" x14ac:dyDescent="0.45">
      <c r="A12" s="50" t="s">
        <v>34</v>
      </c>
      <c r="B12" s="50" t="s">
        <v>33</v>
      </c>
      <c r="C12" s="50" t="s">
        <v>47</v>
      </c>
      <c r="D12" s="50">
        <v>0.7</v>
      </c>
      <c r="E12" s="50">
        <v>0.7</v>
      </c>
      <c r="F12" s="50" t="s">
        <v>35</v>
      </c>
      <c r="G12" s="50">
        <v>0.7</v>
      </c>
      <c r="H12" s="50">
        <v>0.7</v>
      </c>
      <c r="I12" s="50">
        <v>0.7</v>
      </c>
      <c r="J12" s="50" t="s">
        <v>36</v>
      </c>
      <c r="K12" s="50">
        <v>0.7</v>
      </c>
      <c r="L12" s="50">
        <v>0.7</v>
      </c>
      <c r="M12" s="50">
        <v>0.7</v>
      </c>
      <c r="N12" s="50">
        <v>0.7</v>
      </c>
      <c r="O12" s="50">
        <v>0.7</v>
      </c>
      <c r="P12" s="50" t="s">
        <v>60</v>
      </c>
      <c r="Q12" s="50" t="s">
        <v>65</v>
      </c>
      <c r="R12" s="50" t="s">
        <v>65</v>
      </c>
      <c r="S12" s="50" t="s">
        <v>65</v>
      </c>
    </row>
    <row r="13" spans="1:19" x14ac:dyDescent="0.45">
      <c r="A13" s="50" t="s">
        <v>34</v>
      </c>
      <c r="B13" s="50" t="s">
        <v>33</v>
      </c>
      <c r="C13" s="50" t="s">
        <v>48</v>
      </c>
      <c r="D13" s="50">
        <v>0.85</v>
      </c>
      <c r="E13" s="50">
        <v>0.85</v>
      </c>
      <c r="F13" s="50" t="s">
        <v>35</v>
      </c>
      <c r="G13" s="50">
        <v>0.85</v>
      </c>
      <c r="H13" s="50">
        <v>0.85</v>
      </c>
      <c r="I13" s="50">
        <v>0.85</v>
      </c>
      <c r="J13" s="50" t="s">
        <v>36</v>
      </c>
      <c r="K13" s="50">
        <v>0.85</v>
      </c>
      <c r="L13" s="50">
        <v>0.85</v>
      </c>
      <c r="M13" s="50">
        <v>0.85</v>
      </c>
      <c r="N13" s="50">
        <v>0.85</v>
      </c>
      <c r="O13" s="50">
        <v>0.85</v>
      </c>
      <c r="P13" s="50" t="s">
        <v>60</v>
      </c>
      <c r="Q13" s="50" t="s">
        <v>65</v>
      </c>
      <c r="R13" s="50" t="s">
        <v>65</v>
      </c>
      <c r="S13" s="50" t="s">
        <v>65</v>
      </c>
    </row>
    <row r="14" spans="1:19" x14ac:dyDescent="0.45">
      <c r="A14" s="50" t="s">
        <v>34</v>
      </c>
      <c r="B14" s="50" t="s">
        <v>37</v>
      </c>
      <c r="C14" s="50" t="s">
        <v>45</v>
      </c>
      <c r="D14" s="50">
        <v>0.7</v>
      </c>
      <c r="E14" s="50">
        <v>0.7</v>
      </c>
      <c r="F14" s="50" t="s">
        <v>35</v>
      </c>
      <c r="G14" s="50">
        <v>0.7</v>
      </c>
      <c r="H14" s="50">
        <v>0.7</v>
      </c>
      <c r="I14" s="50">
        <v>0.7</v>
      </c>
      <c r="J14" s="50" t="s">
        <v>38</v>
      </c>
      <c r="K14" s="50">
        <v>0.7</v>
      </c>
      <c r="L14" s="50">
        <v>0.7</v>
      </c>
      <c r="M14" s="50">
        <v>0.7</v>
      </c>
      <c r="N14" s="50">
        <v>0.7</v>
      </c>
      <c r="O14" s="50">
        <v>0.7</v>
      </c>
      <c r="P14" s="50" t="s">
        <v>60</v>
      </c>
      <c r="Q14" s="50" t="s">
        <v>61</v>
      </c>
      <c r="R14" s="50" t="s">
        <v>62</v>
      </c>
      <c r="S14" s="50" t="s">
        <v>63</v>
      </c>
    </row>
    <row r="15" spans="1:19" x14ac:dyDescent="0.45">
      <c r="A15" s="50" t="s">
        <v>34</v>
      </c>
      <c r="B15" s="50" t="s">
        <v>37</v>
      </c>
      <c r="C15" s="50" t="s">
        <v>46</v>
      </c>
      <c r="D15" s="50">
        <v>0.55000000000000004</v>
      </c>
      <c r="E15" s="50">
        <v>0.55000000000000004</v>
      </c>
      <c r="F15" s="50" t="s">
        <v>35</v>
      </c>
      <c r="G15" s="50">
        <v>0.55000000000000004</v>
      </c>
      <c r="H15" s="50">
        <v>0.55000000000000004</v>
      </c>
      <c r="I15" s="50">
        <v>0.55000000000000004</v>
      </c>
      <c r="J15" s="50" t="s">
        <v>38</v>
      </c>
      <c r="K15" s="50">
        <v>0.55000000000000004</v>
      </c>
      <c r="L15" s="50">
        <v>0.55000000000000004</v>
      </c>
      <c r="M15" s="50">
        <v>0.55000000000000004</v>
      </c>
      <c r="N15" s="50">
        <v>0.55000000000000004</v>
      </c>
      <c r="O15" s="50">
        <v>0.55000000000000004</v>
      </c>
      <c r="P15" s="50" t="s">
        <v>60</v>
      </c>
      <c r="Q15" s="50" t="s">
        <v>65</v>
      </c>
      <c r="R15" s="50" t="s">
        <v>65</v>
      </c>
      <c r="S15" s="50" t="s">
        <v>65</v>
      </c>
    </row>
    <row r="16" spans="1:19" x14ac:dyDescent="0.45">
      <c r="A16" s="50" t="s">
        <v>34</v>
      </c>
      <c r="B16" s="50" t="s">
        <v>37</v>
      </c>
      <c r="C16" s="50" t="s">
        <v>47</v>
      </c>
      <c r="D16" s="50">
        <v>0.7</v>
      </c>
      <c r="E16" s="50">
        <v>0.7</v>
      </c>
      <c r="F16" s="50" t="s">
        <v>35</v>
      </c>
      <c r="G16" s="50">
        <v>0.7</v>
      </c>
      <c r="H16" s="50">
        <v>0.7</v>
      </c>
      <c r="I16" s="50">
        <v>0.7</v>
      </c>
      <c r="J16" s="50" t="s">
        <v>38</v>
      </c>
      <c r="K16" s="50">
        <v>0.7</v>
      </c>
      <c r="L16" s="50">
        <v>0.7</v>
      </c>
      <c r="M16" s="50">
        <v>0.7</v>
      </c>
      <c r="N16" s="50">
        <v>0.7</v>
      </c>
      <c r="O16" s="50">
        <v>0.7</v>
      </c>
      <c r="P16" s="50" t="s">
        <v>60</v>
      </c>
      <c r="Q16" s="50" t="s">
        <v>65</v>
      </c>
      <c r="R16" s="50" t="s">
        <v>65</v>
      </c>
      <c r="S16" s="50" t="s">
        <v>65</v>
      </c>
    </row>
    <row r="17" spans="1:19" x14ac:dyDescent="0.45">
      <c r="A17" s="50" t="s">
        <v>34</v>
      </c>
      <c r="B17" s="50" t="s">
        <v>37</v>
      </c>
      <c r="C17" s="50" t="s">
        <v>48</v>
      </c>
      <c r="D17" s="50">
        <v>0.85</v>
      </c>
      <c r="E17" s="50">
        <v>0.85</v>
      </c>
      <c r="F17" s="50" t="s">
        <v>35</v>
      </c>
      <c r="G17" s="50">
        <v>0.85</v>
      </c>
      <c r="H17" s="50">
        <v>0.85</v>
      </c>
      <c r="I17" s="50">
        <v>0.85</v>
      </c>
      <c r="J17" s="50" t="s">
        <v>38</v>
      </c>
      <c r="K17" s="50">
        <v>0.85</v>
      </c>
      <c r="L17" s="50">
        <v>0.85</v>
      </c>
      <c r="M17" s="50">
        <v>0.85</v>
      </c>
      <c r="N17" s="50">
        <v>0.85</v>
      </c>
      <c r="O17" s="50">
        <v>0.85</v>
      </c>
      <c r="P17" s="50" t="s">
        <v>60</v>
      </c>
      <c r="Q17" s="50" t="s">
        <v>65</v>
      </c>
      <c r="R17" s="50" t="s">
        <v>65</v>
      </c>
      <c r="S17" s="50" t="s">
        <v>65</v>
      </c>
    </row>
    <row r="18" spans="1:19" x14ac:dyDescent="0.45">
      <c r="A18" s="50" t="s">
        <v>49</v>
      </c>
      <c r="B18" s="50" t="s">
        <v>50</v>
      </c>
      <c r="C18" s="50" t="s">
        <v>45</v>
      </c>
      <c r="D18" s="50">
        <v>0.6</v>
      </c>
      <c r="E18" s="50">
        <v>0.6</v>
      </c>
      <c r="F18" s="50" t="s">
        <v>35</v>
      </c>
      <c r="G18" s="50">
        <v>0.6</v>
      </c>
      <c r="H18" s="50">
        <v>0.6</v>
      </c>
      <c r="I18" s="50">
        <v>0.6</v>
      </c>
      <c r="J18" s="50" t="s">
        <v>38</v>
      </c>
      <c r="K18" s="50">
        <v>0.6</v>
      </c>
      <c r="L18" s="50">
        <v>0.6</v>
      </c>
      <c r="M18" s="50">
        <v>0.6</v>
      </c>
      <c r="N18" s="50">
        <v>0.6</v>
      </c>
      <c r="O18" s="50">
        <v>0.6</v>
      </c>
      <c r="P18" s="50" t="s">
        <v>60</v>
      </c>
      <c r="Q18" s="50" t="s">
        <v>61</v>
      </c>
      <c r="R18" s="50" t="s">
        <v>62</v>
      </c>
      <c r="S18" s="50" t="s">
        <v>64</v>
      </c>
    </row>
    <row r="19" spans="1:19" x14ac:dyDescent="0.45">
      <c r="A19" s="50" t="s">
        <v>49</v>
      </c>
      <c r="B19" s="50" t="s">
        <v>51</v>
      </c>
      <c r="C19" s="50" t="s">
        <v>45</v>
      </c>
      <c r="D19" s="50">
        <v>0.6</v>
      </c>
      <c r="E19" s="50">
        <v>0.6</v>
      </c>
      <c r="F19" s="50" t="s">
        <v>35</v>
      </c>
      <c r="G19" s="50">
        <v>0.6</v>
      </c>
      <c r="H19" s="50">
        <v>0.6</v>
      </c>
      <c r="I19" s="50">
        <v>0.6</v>
      </c>
      <c r="J19" s="50" t="s">
        <v>36</v>
      </c>
      <c r="K19" s="50">
        <v>0.6</v>
      </c>
      <c r="L19" s="50">
        <v>0.6</v>
      </c>
      <c r="M19" s="50">
        <v>0.6</v>
      </c>
      <c r="N19" s="50">
        <v>0.6</v>
      </c>
      <c r="O19" s="50">
        <v>0.6</v>
      </c>
      <c r="P19" s="50" t="s">
        <v>59</v>
      </c>
      <c r="Q19" s="50" t="s">
        <v>61</v>
      </c>
      <c r="R19" s="50" t="s">
        <v>62</v>
      </c>
      <c r="S19" s="50" t="s">
        <v>64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rightToLeft="1" workbookViewId="0">
      <selection activeCell="B5" sqref="B5"/>
    </sheetView>
  </sheetViews>
  <sheetFormatPr defaultRowHeight="14.25" x14ac:dyDescent="0.2"/>
  <cols>
    <col min="1" max="1" width="23.375" customWidth="1"/>
  </cols>
  <sheetData>
    <row r="1" spans="1:3" ht="18" x14ac:dyDescent="0.45">
      <c r="A1" s="50" t="s">
        <v>73</v>
      </c>
      <c r="B1" s="50" t="s">
        <v>45</v>
      </c>
      <c r="C1" s="50" t="s">
        <v>71</v>
      </c>
    </row>
    <row r="2" spans="1:3" ht="18" x14ac:dyDescent="0.45">
      <c r="A2" s="50" t="s">
        <v>74</v>
      </c>
      <c r="B2" s="50" t="s">
        <v>125</v>
      </c>
      <c r="C2" s="50" t="s">
        <v>72</v>
      </c>
    </row>
    <row r="3" spans="1:3" ht="18" x14ac:dyDescent="0.45">
      <c r="A3" s="50" t="s">
        <v>49</v>
      </c>
      <c r="B3" s="50" t="s">
        <v>126</v>
      </c>
    </row>
    <row r="4" spans="1:3" ht="18" x14ac:dyDescent="0.45">
      <c r="A4" s="50" t="s">
        <v>104</v>
      </c>
      <c r="B4" s="50" t="s">
        <v>127</v>
      </c>
    </row>
    <row r="5" spans="1:3" ht="18" x14ac:dyDescent="0.45">
      <c r="A5" s="50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rightToLeft="1" topLeftCell="E1" workbookViewId="0">
      <selection activeCell="W12" sqref="W12"/>
    </sheetView>
  </sheetViews>
  <sheetFormatPr defaultRowHeight="14.25" x14ac:dyDescent="0.2"/>
  <cols>
    <col min="1" max="1" width="15.375" style="79" customWidth="1"/>
    <col min="2" max="7" width="7.5" customWidth="1"/>
    <col min="8" max="8" width="11.375" customWidth="1"/>
    <col min="9" max="13" width="8.375" customWidth="1"/>
    <col min="15" max="15" width="9" style="79"/>
    <col min="16" max="16" width="11.25" style="79" customWidth="1"/>
    <col min="17" max="23" width="12" style="79" customWidth="1"/>
  </cols>
  <sheetData>
    <row r="1" spans="1:23" ht="18" x14ac:dyDescent="0.45">
      <c r="A1" s="79" t="s">
        <v>106</v>
      </c>
      <c r="B1" s="50" t="s">
        <v>10</v>
      </c>
      <c r="C1" s="50" t="s">
        <v>11</v>
      </c>
      <c r="D1" s="50" t="s">
        <v>12</v>
      </c>
      <c r="E1" s="50" t="s">
        <v>13</v>
      </c>
      <c r="F1" s="50" t="s">
        <v>14</v>
      </c>
      <c r="G1" s="50" t="s">
        <v>15</v>
      </c>
      <c r="H1" s="50" t="s">
        <v>16</v>
      </c>
      <c r="I1" s="50" t="s">
        <v>17</v>
      </c>
      <c r="J1" s="50" t="s">
        <v>18</v>
      </c>
      <c r="K1" s="50" t="s">
        <v>19</v>
      </c>
      <c r="L1" s="50" t="s">
        <v>20</v>
      </c>
      <c r="M1" s="50" t="s">
        <v>21</v>
      </c>
      <c r="N1" s="50" t="s">
        <v>85</v>
      </c>
      <c r="O1" s="80" t="s">
        <v>87</v>
      </c>
      <c r="P1" s="80" t="s">
        <v>86</v>
      </c>
      <c r="Q1" s="80" t="s">
        <v>55</v>
      </c>
      <c r="R1" s="80" t="s">
        <v>56</v>
      </c>
      <c r="S1" s="80" t="s">
        <v>128</v>
      </c>
      <c r="T1" s="80" t="s">
        <v>57</v>
      </c>
      <c r="U1" s="80" t="s">
        <v>58</v>
      </c>
      <c r="V1" s="80" t="s">
        <v>89</v>
      </c>
      <c r="W1" s="80" t="s">
        <v>90</v>
      </c>
    </row>
    <row r="2" spans="1:23" ht="48" x14ac:dyDescent="0.45">
      <c r="A2" s="80" t="s">
        <v>79</v>
      </c>
      <c r="B2" s="50">
        <v>0.3</v>
      </c>
      <c r="C2" s="50"/>
      <c r="D2" s="50" t="s">
        <v>35</v>
      </c>
      <c r="E2" s="50"/>
      <c r="F2" s="50">
        <v>0.3</v>
      </c>
      <c r="G2" s="50">
        <v>0.3</v>
      </c>
      <c r="H2" s="82" t="s">
        <v>99</v>
      </c>
      <c r="I2" s="50">
        <v>0.3</v>
      </c>
      <c r="J2" s="50"/>
      <c r="K2" s="50">
        <v>0.3</v>
      </c>
      <c r="L2" s="50"/>
      <c r="M2" s="50">
        <v>0.3</v>
      </c>
      <c r="N2" s="50" t="s">
        <v>77</v>
      </c>
      <c r="O2" s="80" t="s">
        <v>44</v>
      </c>
      <c r="P2" s="80" t="s">
        <v>33</v>
      </c>
      <c r="Q2" s="81" t="s">
        <v>59</v>
      </c>
      <c r="R2" s="81" t="s">
        <v>61</v>
      </c>
      <c r="S2" s="81" t="s">
        <v>130</v>
      </c>
      <c r="T2" s="81" t="s">
        <v>39</v>
      </c>
      <c r="U2" s="81" t="s">
        <v>88</v>
      </c>
      <c r="V2" s="81" t="s">
        <v>62</v>
      </c>
      <c r="W2" s="81" t="s">
        <v>63</v>
      </c>
    </row>
    <row r="3" spans="1:23" ht="48" x14ac:dyDescent="0.45">
      <c r="A3" s="80" t="s">
        <v>80</v>
      </c>
      <c r="B3" s="50">
        <v>0.55000000000000004</v>
      </c>
      <c r="C3" s="50"/>
      <c r="D3" s="50" t="s">
        <v>35</v>
      </c>
      <c r="E3" s="50"/>
      <c r="F3" s="50">
        <v>0.55000000000000004</v>
      </c>
      <c r="G3" s="50">
        <v>0.55000000000000004</v>
      </c>
      <c r="H3" s="82" t="s">
        <v>38</v>
      </c>
      <c r="I3" s="50">
        <v>0.55000000000000004</v>
      </c>
      <c r="J3" s="50"/>
      <c r="K3" s="50">
        <v>0.55000000000000004</v>
      </c>
      <c r="L3" s="50"/>
      <c r="M3" s="50">
        <v>0.55000000000000004</v>
      </c>
      <c r="N3" s="50" t="s">
        <v>77</v>
      </c>
      <c r="O3" s="80" t="s">
        <v>44</v>
      </c>
      <c r="P3" s="80" t="s">
        <v>37</v>
      </c>
      <c r="Q3" s="81" t="s">
        <v>60</v>
      </c>
      <c r="R3" s="81" t="s">
        <v>61</v>
      </c>
      <c r="S3" s="81" t="s">
        <v>130</v>
      </c>
      <c r="T3" s="81" t="s">
        <v>91</v>
      </c>
      <c r="U3" s="81" t="s">
        <v>92</v>
      </c>
      <c r="V3" s="81" t="s">
        <v>62</v>
      </c>
      <c r="W3" s="81" t="s">
        <v>63</v>
      </c>
    </row>
    <row r="4" spans="1:23" ht="48" x14ac:dyDescent="0.45">
      <c r="A4" s="80" t="s">
        <v>81</v>
      </c>
      <c r="B4" s="50">
        <v>0.45</v>
      </c>
      <c r="C4" s="50">
        <v>0.45</v>
      </c>
      <c r="D4" s="50" t="s">
        <v>35</v>
      </c>
      <c r="E4" s="50">
        <v>0.45</v>
      </c>
      <c r="F4" s="50">
        <v>0.45</v>
      </c>
      <c r="G4" s="50">
        <v>0.45</v>
      </c>
      <c r="H4" s="82" t="s">
        <v>99</v>
      </c>
      <c r="I4" s="50">
        <v>0.45</v>
      </c>
      <c r="J4" s="50">
        <v>0.45</v>
      </c>
      <c r="K4" s="50">
        <v>0.45</v>
      </c>
      <c r="L4" s="50">
        <v>0.45</v>
      </c>
      <c r="M4" s="50">
        <v>0.45</v>
      </c>
      <c r="N4" s="50" t="s">
        <v>77</v>
      </c>
      <c r="O4" s="80" t="s">
        <v>34</v>
      </c>
      <c r="P4" s="80" t="s">
        <v>33</v>
      </c>
      <c r="Q4" s="81" t="s">
        <v>59</v>
      </c>
      <c r="R4" s="81" t="s">
        <v>61</v>
      </c>
      <c r="S4" s="81" t="s">
        <v>130</v>
      </c>
      <c r="T4" s="81" t="s">
        <v>39</v>
      </c>
      <c r="U4" s="81" t="s">
        <v>88</v>
      </c>
      <c r="V4" s="81" t="s">
        <v>62</v>
      </c>
      <c r="W4" s="81" t="s">
        <v>63</v>
      </c>
    </row>
    <row r="5" spans="1:23" ht="48" x14ac:dyDescent="0.45">
      <c r="A5" s="80" t="s">
        <v>82</v>
      </c>
      <c r="B5" s="50">
        <v>0.7</v>
      </c>
      <c r="C5" s="50">
        <v>0.7</v>
      </c>
      <c r="D5" s="50" t="s">
        <v>35</v>
      </c>
      <c r="E5" s="50">
        <v>0.7</v>
      </c>
      <c r="F5" s="50">
        <v>0.7</v>
      </c>
      <c r="G5" s="50">
        <v>0.7</v>
      </c>
      <c r="H5" s="82" t="s">
        <v>38</v>
      </c>
      <c r="I5" s="50">
        <v>0.7</v>
      </c>
      <c r="J5" s="50">
        <v>0.7</v>
      </c>
      <c r="K5" s="50">
        <v>0.7</v>
      </c>
      <c r="L5" s="50">
        <v>0.7</v>
      </c>
      <c r="M5" s="50">
        <v>0.7</v>
      </c>
      <c r="N5" s="50" t="s">
        <v>77</v>
      </c>
      <c r="O5" s="80" t="s">
        <v>34</v>
      </c>
      <c r="P5" s="80" t="s">
        <v>37</v>
      </c>
      <c r="Q5" s="81" t="s">
        <v>60</v>
      </c>
      <c r="R5" s="81" t="s">
        <v>61</v>
      </c>
      <c r="S5" s="81" t="s">
        <v>130</v>
      </c>
      <c r="T5" s="81" t="s">
        <v>91</v>
      </c>
      <c r="U5" s="81" t="s">
        <v>92</v>
      </c>
      <c r="V5" s="81" t="s">
        <v>62</v>
      </c>
      <c r="W5" s="81" t="s">
        <v>63</v>
      </c>
    </row>
    <row r="6" spans="1:23" ht="48" x14ac:dyDescent="0.45">
      <c r="A6" s="80" t="s">
        <v>112</v>
      </c>
      <c r="B6" s="50">
        <f>B2*0.55</f>
        <v>0.16500000000000001</v>
      </c>
      <c r="C6" s="50">
        <f t="shared" ref="C6:M6" si="0">C2*0.55</f>
        <v>0</v>
      </c>
      <c r="D6" s="50" t="s">
        <v>35</v>
      </c>
      <c r="E6" s="50">
        <f t="shared" si="0"/>
        <v>0</v>
      </c>
      <c r="F6" s="50">
        <f t="shared" si="0"/>
        <v>0.16500000000000001</v>
      </c>
      <c r="G6" s="50">
        <f t="shared" si="0"/>
        <v>0.16500000000000001</v>
      </c>
      <c r="H6" s="82" t="s">
        <v>99</v>
      </c>
      <c r="I6" s="50">
        <f t="shared" si="0"/>
        <v>0.16500000000000001</v>
      </c>
      <c r="J6" s="50">
        <f t="shared" si="0"/>
        <v>0</v>
      </c>
      <c r="K6" s="50">
        <f t="shared" si="0"/>
        <v>0.16500000000000001</v>
      </c>
      <c r="L6" s="50">
        <f t="shared" si="0"/>
        <v>0</v>
      </c>
      <c r="M6" s="50">
        <f t="shared" si="0"/>
        <v>0.16500000000000001</v>
      </c>
      <c r="N6" s="50" t="s">
        <v>78</v>
      </c>
      <c r="O6" s="80" t="s">
        <v>107</v>
      </c>
      <c r="P6" s="80" t="s">
        <v>71</v>
      </c>
      <c r="Q6" s="81" t="s">
        <v>100</v>
      </c>
      <c r="R6" s="81" t="s">
        <v>60</v>
      </c>
      <c r="S6" s="81" t="s">
        <v>129</v>
      </c>
      <c r="T6" s="81" t="s">
        <v>91</v>
      </c>
      <c r="U6" s="81" t="s">
        <v>92</v>
      </c>
      <c r="V6" s="92" t="s">
        <v>88</v>
      </c>
      <c r="W6" s="81" t="s">
        <v>101</v>
      </c>
    </row>
    <row r="7" spans="1:23" ht="48" x14ac:dyDescent="0.45">
      <c r="A7" s="80" t="s">
        <v>113</v>
      </c>
      <c r="B7" s="50">
        <f>B2*0.7</f>
        <v>0.21</v>
      </c>
      <c r="C7" s="50">
        <f t="shared" ref="C7:M7" si="1">C2*0.7</f>
        <v>0</v>
      </c>
      <c r="D7" s="50" t="s">
        <v>35</v>
      </c>
      <c r="E7" s="50">
        <f t="shared" si="1"/>
        <v>0</v>
      </c>
      <c r="F7" s="50">
        <f t="shared" si="1"/>
        <v>0.21</v>
      </c>
      <c r="G7" s="50">
        <f t="shared" si="1"/>
        <v>0.21</v>
      </c>
      <c r="H7" s="82" t="s">
        <v>99</v>
      </c>
      <c r="I7" s="50">
        <f t="shared" si="1"/>
        <v>0.21</v>
      </c>
      <c r="J7" s="50">
        <f t="shared" si="1"/>
        <v>0</v>
      </c>
      <c r="K7" s="50">
        <f t="shared" si="1"/>
        <v>0.21</v>
      </c>
      <c r="L7" s="50">
        <f t="shared" si="1"/>
        <v>0</v>
      </c>
      <c r="M7" s="50">
        <f t="shared" si="1"/>
        <v>0.21</v>
      </c>
      <c r="N7" s="50" t="s">
        <v>78</v>
      </c>
      <c r="O7" s="80" t="s">
        <v>114</v>
      </c>
      <c r="P7" s="80" t="s">
        <v>71</v>
      </c>
      <c r="Q7" s="81" t="s">
        <v>100</v>
      </c>
      <c r="R7" s="81" t="s">
        <v>60</v>
      </c>
      <c r="S7" s="81" t="s">
        <v>129</v>
      </c>
      <c r="T7" s="81" t="s">
        <v>91</v>
      </c>
      <c r="U7" s="81" t="s">
        <v>92</v>
      </c>
      <c r="V7" s="92" t="s">
        <v>88</v>
      </c>
      <c r="W7" s="81" t="s">
        <v>101</v>
      </c>
    </row>
    <row r="8" spans="1:23" ht="48" x14ac:dyDescent="0.45">
      <c r="A8" s="80" t="s">
        <v>121</v>
      </c>
      <c r="B8" s="50">
        <f>B2*0.85</f>
        <v>0.255</v>
      </c>
      <c r="C8" s="50">
        <f t="shared" ref="C8:M8" si="2">C2*0.85</f>
        <v>0</v>
      </c>
      <c r="D8" s="50" t="s">
        <v>35</v>
      </c>
      <c r="E8" s="50">
        <f t="shared" si="2"/>
        <v>0</v>
      </c>
      <c r="F8" s="50">
        <f t="shared" si="2"/>
        <v>0.255</v>
      </c>
      <c r="G8" s="50">
        <f t="shared" si="2"/>
        <v>0.255</v>
      </c>
      <c r="H8" s="82" t="s">
        <v>99</v>
      </c>
      <c r="I8" s="50">
        <f t="shared" si="2"/>
        <v>0.255</v>
      </c>
      <c r="J8" s="50">
        <f t="shared" si="2"/>
        <v>0</v>
      </c>
      <c r="K8" s="50">
        <f t="shared" si="2"/>
        <v>0.255</v>
      </c>
      <c r="L8" s="50">
        <f t="shared" si="2"/>
        <v>0</v>
      </c>
      <c r="M8" s="50">
        <f t="shared" si="2"/>
        <v>0.255</v>
      </c>
      <c r="N8" s="50" t="s">
        <v>78</v>
      </c>
      <c r="O8" s="80" t="s">
        <v>122</v>
      </c>
      <c r="P8" s="80" t="s">
        <v>71</v>
      </c>
      <c r="Q8" s="81" t="s">
        <v>100</v>
      </c>
      <c r="R8" s="81" t="s">
        <v>60</v>
      </c>
      <c r="S8" s="81" t="s">
        <v>130</v>
      </c>
      <c r="T8" s="81" t="s">
        <v>91</v>
      </c>
      <c r="U8" s="81" t="s">
        <v>92</v>
      </c>
      <c r="V8" s="92" t="s">
        <v>88</v>
      </c>
      <c r="W8" s="81" t="s">
        <v>102</v>
      </c>
    </row>
    <row r="9" spans="1:23" ht="48" x14ac:dyDescent="0.45">
      <c r="A9" s="80" t="s">
        <v>108</v>
      </c>
      <c r="B9" s="50">
        <f>B3*0.55</f>
        <v>0.30250000000000005</v>
      </c>
      <c r="C9" s="50">
        <f>C3*0.55</f>
        <v>0</v>
      </c>
      <c r="D9" s="50" t="s">
        <v>35</v>
      </c>
      <c r="E9" s="50">
        <f>E3*0.55</f>
        <v>0</v>
      </c>
      <c r="F9" s="50">
        <f>F3*0.55</f>
        <v>0.30250000000000005</v>
      </c>
      <c r="G9" s="50">
        <f>G3*0.55</f>
        <v>0.30250000000000005</v>
      </c>
      <c r="H9" s="82" t="s">
        <v>99</v>
      </c>
      <c r="I9" s="50">
        <f>I3*0.55</f>
        <v>0.30250000000000005</v>
      </c>
      <c r="J9" s="50">
        <f>J3*0.55</f>
        <v>0</v>
      </c>
      <c r="K9" s="50">
        <f>K3*0.55</f>
        <v>0.30250000000000005</v>
      </c>
      <c r="L9" s="50">
        <f>L3*0.55</f>
        <v>0</v>
      </c>
      <c r="M9" s="50">
        <f>M3*0.55</f>
        <v>0.30250000000000005</v>
      </c>
      <c r="N9" s="50" t="s">
        <v>78</v>
      </c>
      <c r="O9" s="80" t="s">
        <v>107</v>
      </c>
      <c r="P9" s="80" t="s">
        <v>72</v>
      </c>
      <c r="Q9" s="81" t="s">
        <v>100</v>
      </c>
      <c r="R9" s="81" t="s">
        <v>60</v>
      </c>
      <c r="S9" s="81" t="s">
        <v>129</v>
      </c>
      <c r="T9" s="81" t="s">
        <v>91</v>
      </c>
      <c r="U9" s="81" t="s">
        <v>92</v>
      </c>
      <c r="V9" s="92" t="s">
        <v>88</v>
      </c>
      <c r="W9" s="81" t="s">
        <v>101</v>
      </c>
    </row>
    <row r="10" spans="1:23" ht="48" x14ac:dyDescent="0.45">
      <c r="A10" s="80" t="s">
        <v>115</v>
      </c>
      <c r="B10" s="50">
        <f>B3*0.7</f>
        <v>0.38500000000000001</v>
      </c>
      <c r="C10" s="50">
        <f>C3*0.7</f>
        <v>0</v>
      </c>
      <c r="D10" s="50" t="s">
        <v>35</v>
      </c>
      <c r="E10" s="50">
        <f>E3*0.7</f>
        <v>0</v>
      </c>
      <c r="F10" s="50">
        <f>F3*0.7</f>
        <v>0.38500000000000001</v>
      </c>
      <c r="G10" s="50">
        <f>G3*0.7</f>
        <v>0.38500000000000001</v>
      </c>
      <c r="H10" s="82" t="s">
        <v>99</v>
      </c>
      <c r="I10" s="50">
        <f>I3*0.7</f>
        <v>0.38500000000000001</v>
      </c>
      <c r="J10" s="50">
        <f>J3*0.7</f>
        <v>0</v>
      </c>
      <c r="K10" s="50">
        <f>K3*0.7</f>
        <v>0.38500000000000001</v>
      </c>
      <c r="L10" s="50">
        <f>L3*0.7</f>
        <v>0</v>
      </c>
      <c r="M10" s="50">
        <f>M3*0.7</f>
        <v>0.38500000000000001</v>
      </c>
      <c r="N10" s="50" t="s">
        <v>78</v>
      </c>
      <c r="O10" s="80" t="s">
        <v>114</v>
      </c>
      <c r="P10" s="80" t="s">
        <v>72</v>
      </c>
      <c r="Q10" s="81" t="s">
        <v>100</v>
      </c>
      <c r="R10" s="81" t="s">
        <v>60</v>
      </c>
      <c r="S10" s="81" t="s">
        <v>129</v>
      </c>
      <c r="T10" s="81" t="s">
        <v>91</v>
      </c>
      <c r="U10" s="81" t="s">
        <v>92</v>
      </c>
      <c r="V10" s="92" t="s">
        <v>88</v>
      </c>
      <c r="W10" s="81" t="s">
        <v>101</v>
      </c>
    </row>
    <row r="11" spans="1:23" ht="48" x14ac:dyDescent="0.45">
      <c r="A11" s="80" t="s">
        <v>123</v>
      </c>
      <c r="B11" s="50">
        <f>B3*0.85</f>
        <v>0.46750000000000003</v>
      </c>
      <c r="C11" s="50">
        <f>C3*0.85</f>
        <v>0</v>
      </c>
      <c r="D11" s="50" t="s">
        <v>35</v>
      </c>
      <c r="E11" s="50">
        <f>E3*0.85</f>
        <v>0</v>
      </c>
      <c r="F11" s="50">
        <f>F3*0.85</f>
        <v>0.46750000000000003</v>
      </c>
      <c r="G11" s="50">
        <f>G3*0.85</f>
        <v>0.46750000000000003</v>
      </c>
      <c r="H11" s="82" t="s">
        <v>99</v>
      </c>
      <c r="I11" s="50">
        <f>I3*0.85</f>
        <v>0.46750000000000003</v>
      </c>
      <c r="J11" s="50">
        <f>J3*0.85</f>
        <v>0</v>
      </c>
      <c r="K11" s="50">
        <f>K3*0.85</f>
        <v>0.46750000000000003</v>
      </c>
      <c r="L11" s="50">
        <f>L3*0.85</f>
        <v>0</v>
      </c>
      <c r="M11" s="50">
        <f>M3*0.85</f>
        <v>0.46750000000000003</v>
      </c>
      <c r="N11" s="50" t="s">
        <v>78</v>
      </c>
      <c r="O11" s="80" t="s">
        <v>122</v>
      </c>
      <c r="P11" s="80" t="s">
        <v>72</v>
      </c>
      <c r="Q11" s="81" t="s">
        <v>100</v>
      </c>
      <c r="R11" s="81" t="s">
        <v>60</v>
      </c>
      <c r="S11" s="81" t="s">
        <v>130</v>
      </c>
      <c r="T11" s="81" t="s">
        <v>91</v>
      </c>
      <c r="U11" s="81" t="s">
        <v>92</v>
      </c>
      <c r="V11" s="92" t="s">
        <v>88</v>
      </c>
      <c r="W11" s="81" t="s">
        <v>102</v>
      </c>
    </row>
    <row r="12" spans="1:23" ht="48" x14ac:dyDescent="0.45">
      <c r="A12" s="80" t="s">
        <v>109</v>
      </c>
      <c r="B12" s="50">
        <f>B4*0.55</f>
        <v>0.24750000000000003</v>
      </c>
      <c r="C12" s="50">
        <f>C4*0.55</f>
        <v>0.24750000000000003</v>
      </c>
      <c r="D12" s="50" t="s">
        <v>35</v>
      </c>
      <c r="E12" s="50">
        <f>E4*0.55</f>
        <v>0.24750000000000003</v>
      </c>
      <c r="F12" s="50">
        <f>F4*0.55</f>
        <v>0.24750000000000003</v>
      </c>
      <c r="G12" s="50">
        <f>G4*0.55</f>
        <v>0.24750000000000003</v>
      </c>
      <c r="H12" s="82" t="s">
        <v>38</v>
      </c>
      <c r="I12" s="50">
        <f>I4*0.55</f>
        <v>0.24750000000000003</v>
      </c>
      <c r="J12" s="50">
        <f>J4*0.55</f>
        <v>0.24750000000000003</v>
      </c>
      <c r="K12" s="50">
        <f>K4*0.55</f>
        <v>0.24750000000000003</v>
      </c>
      <c r="L12" s="50">
        <f>L4*0.55</f>
        <v>0.24750000000000003</v>
      </c>
      <c r="M12" s="50">
        <f>M4*0.55</f>
        <v>0.24750000000000003</v>
      </c>
      <c r="N12" s="50" t="s">
        <v>78</v>
      </c>
      <c r="O12" s="80" t="s">
        <v>110</v>
      </c>
      <c r="P12" s="80" t="s">
        <v>71</v>
      </c>
      <c r="Q12" s="81" t="s">
        <v>100</v>
      </c>
      <c r="R12" s="81" t="s">
        <v>60</v>
      </c>
      <c r="S12" s="81" t="s">
        <v>129</v>
      </c>
      <c r="T12" s="81" t="s">
        <v>91</v>
      </c>
      <c r="U12" s="81" t="s">
        <v>92</v>
      </c>
      <c r="V12" s="81" t="s">
        <v>103</v>
      </c>
      <c r="W12" s="81" t="s">
        <v>101</v>
      </c>
    </row>
    <row r="13" spans="1:23" ht="48" x14ac:dyDescent="0.45">
      <c r="A13" s="80" t="s">
        <v>116</v>
      </c>
      <c r="B13" s="50">
        <f>B4*0.7</f>
        <v>0.315</v>
      </c>
      <c r="C13" s="50">
        <f>C4*0.7</f>
        <v>0.315</v>
      </c>
      <c r="D13" s="50" t="s">
        <v>35</v>
      </c>
      <c r="E13" s="50">
        <f>E4*0.7</f>
        <v>0.315</v>
      </c>
      <c r="F13" s="50">
        <f>F4*0.7</f>
        <v>0.315</v>
      </c>
      <c r="G13" s="50">
        <f>G4*0.7</f>
        <v>0.315</v>
      </c>
      <c r="H13" s="82" t="s">
        <v>38</v>
      </c>
      <c r="I13" s="50">
        <f>I4*0.7</f>
        <v>0.315</v>
      </c>
      <c r="J13" s="50">
        <f>J4*0.7</f>
        <v>0.315</v>
      </c>
      <c r="K13" s="50">
        <f>K4*0.7</f>
        <v>0.315</v>
      </c>
      <c r="L13" s="50">
        <f>L4*0.7</f>
        <v>0.315</v>
      </c>
      <c r="M13" s="50">
        <f>M4*0.7</f>
        <v>0.315</v>
      </c>
      <c r="N13" s="50" t="s">
        <v>78</v>
      </c>
      <c r="O13" s="80" t="s">
        <v>117</v>
      </c>
      <c r="P13" s="80" t="s">
        <v>71</v>
      </c>
      <c r="Q13" s="81" t="s">
        <v>100</v>
      </c>
      <c r="R13" s="81" t="s">
        <v>60</v>
      </c>
      <c r="S13" s="81" t="s">
        <v>129</v>
      </c>
      <c r="T13" s="81" t="s">
        <v>91</v>
      </c>
      <c r="U13" s="81" t="s">
        <v>92</v>
      </c>
      <c r="V13" s="81" t="s">
        <v>103</v>
      </c>
      <c r="W13" s="81" t="s">
        <v>101</v>
      </c>
    </row>
    <row r="14" spans="1:23" ht="48" x14ac:dyDescent="0.45">
      <c r="A14" s="80" t="s">
        <v>124</v>
      </c>
      <c r="B14" s="50">
        <f>B4*0.85</f>
        <v>0.38250000000000001</v>
      </c>
      <c r="C14" s="50">
        <f>C4*0.85</f>
        <v>0.38250000000000001</v>
      </c>
      <c r="D14" s="50" t="s">
        <v>35</v>
      </c>
      <c r="E14" s="50">
        <f>E4*0.85</f>
        <v>0.38250000000000001</v>
      </c>
      <c r="F14" s="50">
        <f>F4*0.85</f>
        <v>0.38250000000000001</v>
      </c>
      <c r="G14" s="50">
        <f>G4*0.85</f>
        <v>0.38250000000000001</v>
      </c>
      <c r="H14" s="82" t="s">
        <v>38</v>
      </c>
      <c r="I14" s="50">
        <f>I4*0.85</f>
        <v>0.38250000000000001</v>
      </c>
      <c r="J14" s="50">
        <f>J4*0.85</f>
        <v>0.38250000000000001</v>
      </c>
      <c r="K14" s="50">
        <f>K4*0.85</f>
        <v>0.38250000000000001</v>
      </c>
      <c r="L14" s="50">
        <f>L4*0.85</f>
        <v>0.38250000000000001</v>
      </c>
      <c r="M14" s="50">
        <f>M4*0.85</f>
        <v>0.38250000000000001</v>
      </c>
      <c r="N14" s="50" t="s">
        <v>78</v>
      </c>
      <c r="O14" s="80" t="s">
        <v>120</v>
      </c>
      <c r="P14" s="80" t="s">
        <v>71</v>
      </c>
      <c r="Q14" s="81" t="s">
        <v>100</v>
      </c>
      <c r="R14" s="81" t="s">
        <v>60</v>
      </c>
      <c r="S14" s="81" t="s">
        <v>130</v>
      </c>
      <c r="T14" s="81" t="s">
        <v>91</v>
      </c>
      <c r="U14" s="81" t="s">
        <v>92</v>
      </c>
      <c r="V14" s="81" t="s">
        <v>103</v>
      </c>
      <c r="W14" s="81" t="s">
        <v>102</v>
      </c>
    </row>
    <row r="15" spans="1:23" ht="48" x14ac:dyDescent="0.45">
      <c r="A15" s="80" t="s">
        <v>111</v>
      </c>
      <c r="B15" s="50">
        <f>B5*0.55</f>
        <v>0.38500000000000001</v>
      </c>
      <c r="C15" s="50">
        <f>C5*0.55</f>
        <v>0.38500000000000001</v>
      </c>
      <c r="D15" s="50" t="s">
        <v>35</v>
      </c>
      <c r="E15" s="50">
        <f>E5*0.55</f>
        <v>0.38500000000000001</v>
      </c>
      <c r="F15" s="50">
        <f t="shared" ref="F15:G15" si="3">F5*0.55</f>
        <v>0.38500000000000001</v>
      </c>
      <c r="G15" s="50">
        <f t="shared" si="3"/>
        <v>0.38500000000000001</v>
      </c>
      <c r="H15" s="82" t="s">
        <v>38</v>
      </c>
      <c r="I15" s="50">
        <f t="shared" ref="I15:M15" si="4">I5*0.55</f>
        <v>0.38500000000000001</v>
      </c>
      <c r="J15" s="50">
        <f t="shared" si="4"/>
        <v>0.38500000000000001</v>
      </c>
      <c r="K15" s="50">
        <f t="shared" si="4"/>
        <v>0.38500000000000001</v>
      </c>
      <c r="L15" s="50">
        <f t="shared" si="4"/>
        <v>0.38500000000000001</v>
      </c>
      <c r="M15" s="50">
        <f t="shared" si="4"/>
        <v>0.38500000000000001</v>
      </c>
      <c r="N15" s="50" t="s">
        <v>78</v>
      </c>
      <c r="O15" s="80" t="s">
        <v>110</v>
      </c>
      <c r="P15" s="80" t="s">
        <v>72</v>
      </c>
      <c r="Q15" s="81" t="s">
        <v>100</v>
      </c>
      <c r="R15" s="81" t="s">
        <v>60</v>
      </c>
      <c r="S15" s="81" t="s">
        <v>129</v>
      </c>
      <c r="T15" s="81" t="s">
        <v>91</v>
      </c>
      <c r="U15" s="81" t="s">
        <v>92</v>
      </c>
      <c r="V15" s="81" t="s">
        <v>103</v>
      </c>
      <c r="W15" s="81" t="s">
        <v>101</v>
      </c>
    </row>
    <row r="16" spans="1:23" ht="48" x14ac:dyDescent="0.45">
      <c r="A16" s="80" t="s">
        <v>118</v>
      </c>
      <c r="B16" s="50">
        <f>B5*0.7</f>
        <v>0.48999999999999994</v>
      </c>
      <c r="C16" s="50">
        <f>C5*0.7</f>
        <v>0.48999999999999994</v>
      </c>
      <c r="D16" s="50" t="s">
        <v>35</v>
      </c>
      <c r="E16" s="50">
        <f t="shared" ref="E16:G16" si="5">E5*0.7</f>
        <v>0.48999999999999994</v>
      </c>
      <c r="F16" s="50">
        <f t="shared" si="5"/>
        <v>0.48999999999999994</v>
      </c>
      <c r="G16" s="50">
        <f t="shared" si="5"/>
        <v>0.48999999999999994</v>
      </c>
      <c r="H16" s="82" t="s">
        <v>38</v>
      </c>
      <c r="I16" s="50">
        <f t="shared" ref="I16:M16" si="6">I5*0.7</f>
        <v>0.48999999999999994</v>
      </c>
      <c r="J16" s="50">
        <f t="shared" si="6"/>
        <v>0.48999999999999994</v>
      </c>
      <c r="K16" s="50">
        <f t="shared" si="6"/>
        <v>0.48999999999999994</v>
      </c>
      <c r="L16" s="50">
        <f t="shared" si="6"/>
        <v>0.48999999999999994</v>
      </c>
      <c r="M16" s="50">
        <f t="shared" si="6"/>
        <v>0.48999999999999994</v>
      </c>
      <c r="N16" s="50" t="s">
        <v>78</v>
      </c>
      <c r="O16" s="80" t="s">
        <v>117</v>
      </c>
      <c r="P16" s="80" t="s">
        <v>72</v>
      </c>
      <c r="Q16" s="81" t="s">
        <v>100</v>
      </c>
      <c r="R16" s="81" t="s">
        <v>60</v>
      </c>
      <c r="S16" s="81" t="s">
        <v>129</v>
      </c>
      <c r="T16" s="81" t="s">
        <v>91</v>
      </c>
      <c r="U16" s="81" t="s">
        <v>92</v>
      </c>
      <c r="V16" s="81" t="s">
        <v>103</v>
      </c>
      <c r="W16" s="81" t="s">
        <v>101</v>
      </c>
    </row>
    <row r="17" spans="1:23" ht="48" x14ac:dyDescent="0.45">
      <c r="A17" s="80" t="s">
        <v>119</v>
      </c>
      <c r="B17" s="50">
        <f>B5*0.85</f>
        <v>0.59499999999999997</v>
      </c>
      <c r="C17" s="50">
        <f>C5*0.85</f>
        <v>0.59499999999999997</v>
      </c>
      <c r="D17" s="50" t="s">
        <v>35</v>
      </c>
      <c r="E17" s="50">
        <f t="shared" ref="E17:G17" si="7">E5*0.85</f>
        <v>0.59499999999999997</v>
      </c>
      <c r="F17" s="50">
        <f t="shared" si="7"/>
        <v>0.59499999999999997</v>
      </c>
      <c r="G17" s="50">
        <f t="shared" si="7"/>
        <v>0.59499999999999997</v>
      </c>
      <c r="H17" s="82" t="s">
        <v>38</v>
      </c>
      <c r="I17" s="50">
        <f t="shared" ref="I17:M17" si="8">I5*0.85</f>
        <v>0.59499999999999997</v>
      </c>
      <c r="J17" s="50">
        <f t="shared" si="8"/>
        <v>0.59499999999999997</v>
      </c>
      <c r="K17" s="50">
        <f t="shared" si="8"/>
        <v>0.59499999999999997</v>
      </c>
      <c r="L17" s="50">
        <f t="shared" si="8"/>
        <v>0.59499999999999997</v>
      </c>
      <c r="M17" s="50">
        <f t="shared" si="8"/>
        <v>0.59499999999999997</v>
      </c>
      <c r="N17" s="50" t="s">
        <v>78</v>
      </c>
      <c r="O17" s="80" t="s">
        <v>120</v>
      </c>
      <c r="P17" s="80" t="s">
        <v>72</v>
      </c>
      <c r="Q17" s="81" t="s">
        <v>100</v>
      </c>
      <c r="R17" s="81" t="s">
        <v>60</v>
      </c>
      <c r="S17" s="81" t="s">
        <v>130</v>
      </c>
      <c r="T17" s="81" t="s">
        <v>91</v>
      </c>
      <c r="U17" s="81" t="s">
        <v>92</v>
      </c>
      <c r="V17" s="81" t="s">
        <v>103</v>
      </c>
      <c r="W17" s="81" t="s">
        <v>102</v>
      </c>
    </row>
    <row r="18" spans="1:23" ht="48" x14ac:dyDescent="0.45">
      <c r="A18" s="80" t="s">
        <v>83</v>
      </c>
      <c r="B18" s="50">
        <v>0.6</v>
      </c>
      <c r="C18" s="50">
        <v>0.6</v>
      </c>
      <c r="D18" s="50" t="s">
        <v>35</v>
      </c>
      <c r="E18" s="50">
        <v>0.6</v>
      </c>
      <c r="F18" s="50">
        <v>0.6</v>
      </c>
      <c r="G18" s="50">
        <v>0.6</v>
      </c>
      <c r="H18" s="82" t="s">
        <v>99</v>
      </c>
      <c r="I18" s="50">
        <v>0.6</v>
      </c>
      <c r="J18" s="50">
        <v>0.6</v>
      </c>
      <c r="K18" s="50">
        <v>0.6</v>
      </c>
      <c r="L18" s="50">
        <v>0.6</v>
      </c>
      <c r="M18" s="50">
        <v>0.6</v>
      </c>
      <c r="N18" s="50" t="s">
        <v>49</v>
      </c>
      <c r="O18" s="80" t="s">
        <v>88</v>
      </c>
      <c r="P18" s="80" t="s">
        <v>71</v>
      </c>
      <c r="Q18" s="81" t="s">
        <v>100</v>
      </c>
      <c r="R18" s="81" t="s">
        <v>60</v>
      </c>
      <c r="S18" s="81" t="s">
        <v>130</v>
      </c>
      <c r="T18" s="81" t="s">
        <v>91</v>
      </c>
      <c r="U18" s="81" t="s">
        <v>92</v>
      </c>
      <c r="V18" s="81" t="s">
        <v>103</v>
      </c>
      <c r="W18" s="81" t="s">
        <v>102</v>
      </c>
    </row>
    <row r="19" spans="1:23" ht="48" x14ac:dyDescent="0.45">
      <c r="A19" s="80" t="s">
        <v>84</v>
      </c>
      <c r="B19" s="50">
        <v>0.6</v>
      </c>
      <c r="C19" s="50">
        <v>0.6</v>
      </c>
      <c r="D19" s="50" t="s">
        <v>35</v>
      </c>
      <c r="E19" s="50">
        <v>0.6</v>
      </c>
      <c r="F19" s="50">
        <v>0.6</v>
      </c>
      <c r="G19" s="50">
        <v>0.6</v>
      </c>
      <c r="H19" s="82" t="s">
        <v>38</v>
      </c>
      <c r="I19" s="50">
        <v>0.6</v>
      </c>
      <c r="J19" s="50">
        <v>0.6</v>
      </c>
      <c r="K19" s="50">
        <v>0.6</v>
      </c>
      <c r="L19" s="50">
        <v>0.6</v>
      </c>
      <c r="M19" s="50">
        <v>0.6</v>
      </c>
      <c r="N19" s="50" t="s">
        <v>49</v>
      </c>
      <c r="O19" s="80" t="s">
        <v>88</v>
      </c>
      <c r="P19" s="80" t="s">
        <v>72</v>
      </c>
      <c r="Q19" s="81" t="s">
        <v>59</v>
      </c>
      <c r="R19" s="81" t="s">
        <v>61</v>
      </c>
      <c r="S19" s="81" t="s">
        <v>130</v>
      </c>
      <c r="T19" s="81" t="s">
        <v>39</v>
      </c>
      <c r="U19" s="83" t="s">
        <v>88</v>
      </c>
      <c r="V19" s="81" t="s">
        <v>62</v>
      </c>
      <c r="W19" s="81" t="s">
        <v>88</v>
      </c>
    </row>
    <row r="20" spans="1:23" ht="18" x14ac:dyDescent="0.45">
      <c r="V20" s="80"/>
      <c r="W20" s="80"/>
    </row>
    <row r="21" spans="1:23" ht="18" x14ac:dyDescent="0.4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18" x14ac:dyDescent="0.4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18" x14ac:dyDescent="0.4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80"/>
      <c r="P23" s="80"/>
      <c r="Q23" s="80"/>
      <c r="R23" s="80"/>
      <c r="S23" s="80"/>
      <c r="T23" s="80"/>
      <c r="U23" s="80"/>
      <c r="V23" s="80"/>
      <c r="W23" s="80"/>
    </row>
    <row r="24" spans="1:23" ht="18" x14ac:dyDescent="0.45">
      <c r="V24" s="80"/>
      <c r="W24" s="80"/>
    </row>
    <row r="25" spans="1:23" ht="18" x14ac:dyDescent="0.45">
      <c r="V25" s="80"/>
      <c r="W25" s="80"/>
    </row>
  </sheetData>
  <printOptions horizontalCentered="1" verticalCentered="1" gridLines="1"/>
  <pageMargins left="0.25" right="0.25" top="0.5" bottom="0.5" header="0.3" footer="0.3"/>
  <pageSetup paperSize="9" scale="6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rightToLeft="1" tabSelected="1" zoomScale="80" zoomScaleNormal="80" workbookViewId="0">
      <selection activeCell="N3" sqref="N3:P3"/>
    </sheetView>
  </sheetViews>
  <sheetFormatPr defaultRowHeight="14.25" x14ac:dyDescent="0.2"/>
  <cols>
    <col min="17" max="17" width="3.375" customWidth="1"/>
    <col min="18" max="18" width="14.5" customWidth="1"/>
    <col min="19" max="19" width="19.75" customWidth="1"/>
  </cols>
  <sheetData>
    <row r="1" spans="1:19" s="70" customFormat="1" ht="57" customHeight="1" x14ac:dyDescent="0.2">
      <c r="A1" s="161" t="s">
        <v>93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R1" s="89" t="s">
        <v>75</v>
      </c>
      <c r="S1" s="199" t="s">
        <v>74</v>
      </c>
    </row>
    <row r="2" spans="1:19" s="70" customFormat="1" ht="22.5" customHeight="1" x14ac:dyDescent="0.2">
      <c r="A2" s="197" t="str">
        <f>CONCATENATE(VLOOKUP($S$1&amp;"-"&amp;$S$3&amp;"-"&amp;$S$2,info!$A$1:$W$19,14,FALSE)," ",VLOOKUP($S$1&amp;"-"&amp;$S$3&amp;"-"&amp;$S$2,info!$A$1:$W$19,15,FALSE)," ",VLOOKUP($S$1&amp;"-"&amp;$S$3&amp;"-"&amp;$S$2,info!$A$1:$W$19,16,FALSE))</f>
        <v>تبدیل وضعیت استادیار رسمی آزمایشی به رسمی قطعی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R2" s="90" t="s">
        <v>54</v>
      </c>
      <c r="S2" s="200" t="s">
        <v>45</v>
      </c>
    </row>
    <row r="3" spans="1:19" s="70" customFormat="1" ht="40.5" customHeight="1" thickBot="1" x14ac:dyDescent="0.25">
      <c r="A3" s="198" t="s">
        <v>94</v>
      </c>
      <c r="B3" s="198"/>
      <c r="C3" s="214"/>
      <c r="D3" s="214"/>
      <c r="E3" s="214"/>
      <c r="F3" s="214"/>
      <c r="G3" s="93" t="s">
        <v>95</v>
      </c>
      <c r="H3" s="214"/>
      <c r="I3" s="214"/>
      <c r="J3" s="93" t="s">
        <v>96</v>
      </c>
      <c r="K3" s="214"/>
      <c r="L3" s="214"/>
      <c r="M3" s="93" t="s">
        <v>97</v>
      </c>
      <c r="N3" s="214"/>
      <c r="O3" s="214"/>
      <c r="P3" s="214"/>
      <c r="R3" s="91" t="s">
        <v>76</v>
      </c>
      <c r="S3" s="201" t="s">
        <v>72</v>
      </c>
    </row>
    <row r="4" spans="1:19" ht="21" customHeight="1" thickBot="1" x14ac:dyDescent="0.25"/>
    <row r="5" spans="1:19" ht="32.25" customHeight="1" x14ac:dyDescent="0.2">
      <c r="A5" s="187" t="s">
        <v>0</v>
      </c>
      <c r="B5" s="188"/>
      <c r="C5" s="188"/>
      <c r="D5" s="189"/>
      <c r="E5" s="69" t="s">
        <v>1</v>
      </c>
      <c r="F5" s="139" t="s">
        <v>3</v>
      </c>
      <c r="G5" s="140"/>
      <c r="H5" s="140"/>
      <c r="I5" s="141"/>
      <c r="J5" s="121" t="s">
        <v>5</v>
      </c>
      <c r="K5" s="122"/>
      <c r="L5" s="122"/>
      <c r="M5" s="123"/>
      <c r="N5" s="121" t="s">
        <v>7</v>
      </c>
      <c r="O5" s="123"/>
      <c r="P5" s="127" t="s">
        <v>9</v>
      </c>
    </row>
    <row r="6" spans="1:19" ht="23.25" customHeight="1" thickBot="1" x14ac:dyDescent="0.25">
      <c r="A6" s="190"/>
      <c r="B6" s="191"/>
      <c r="C6" s="191"/>
      <c r="D6" s="192"/>
      <c r="E6" s="1" t="s">
        <v>2</v>
      </c>
      <c r="F6" s="124" t="s">
        <v>4</v>
      </c>
      <c r="G6" s="125"/>
      <c r="H6" s="125"/>
      <c r="I6" s="126"/>
      <c r="J6" s="124" t="s">
        <v>6</v>
      </c>
      <c r="K6" s="125"/>
      <c r="L6" s="125"/>
      <c r="M6" s="126"/>
      <c r="N6" s="124" t="s">
        <v>8</v>
      </c>
      <c r="O6" s="126"/>
      <c r="P6" s="128"/>
    </row>
    <row r="7" spans="1:19" ht="56.25" customHeight="1" thickTop="1" thickBot="1" x14ac:dyDescent="0.25">
      <c r="A7" s="190"/>
      <c r="B7" s="191"/>
      <c r="C7" s="191"/>
      <c r="D7" s="192"/>
      <c r="E7" s="2" t="s">
        <v>10</v>
      </c>
      <c r="F7" s="3" t="s">
        <v>11</v>
      </c>
      <c r="G7" s="4" t="s">
        <v>12</v>
      </c>
      <c r="H7" s="5" t="s">
        <v>13</v>
      </c>
      <c r="I7" s="2" t="s">
        <v>14</v>
      </c>
      <c r="J7" s="5" t="s">
        <v>15</v>
      </c>
      <c r="K7" s="5" t="s">
        <v>16</v>
      </c>
      <c r="L7" s="4" t="s">
        <v>17</v>
      </c>
      <c r="M7" s="2" t="s">
        <v>18</v>
      </c>
      <c r="N7" s="5" t="s">
        <v>19</v>
      </c>
      <c r="O7" s="2" t="s">
        <v>20</v>
      </c>
      <c r="P7" s="39" t="s">
        <v>21</v>
      </c>
    </row>
    <row r="8" spans="1:19" ht="36.75" customHeight="1" thickBot="1" x14ac:dyDescent="0.25">
      <c r="A8" s="190"/>
      <c r="B8" s="191"/>
      <c r="C8" s="191"/>
      <c r="D8" s="192"/>
      <c r="E8" s="119" t="s">
        <v>22</v>
      </c>
      <c r="F8" s="142" t="s">
        <v>23</v>
      </c>
      <c r="G8" s="6" t="s">
        <v>24</v>
      </c>
      <c r="H8" s="133" t="s">
        <v>25</v>
      </c>
      <c r="I8" s="119" t="s">
        <v>22</v>
      </c>
      <c r="J8" s="129" t="s">
        <v>26</v>
      </c>
      <c r="K8" s="129" t="s">
        <v>27</v>
      </c>
      <c r="L8" s="181" t="s">
        <v>98</v>
      </c>
      <c r="M8" s="119" t="s">
        <v>22</v>
      </c>
      <c r="N8" s="133" t="s">
        <v>26</v>
      </c>
      <c r="O8" s="135" t="s">
        <v>22</v>
      </c>
      <c r="P8" s="119" t="s">
        <v>22</v>
      </c>
    </row>
    <row r="9" spans="1:19" ht="105" customHeight="1" thickBot="1" x14ac:dyDescent="0.25">
      <c r="A9" s="193"/>
      <c r="B9" s="194"/>
      <c r="C9" s="194"/>
      <c r="D9" s="195"/>
      <c r="E9" s="179"/>
      <c r="F9" s="196"/>
      <c r="G9" s="74" t="s">
        <v>29</v>
      </c>
      <c r="H9" s="177"/>
      <c r="I9" s="179"/>
      <c r="J9" s="180"/>
      <c r="K9" s="180"/>
      <c r="L9" s="182"/>
      <c r="M9" s="179"/>
      <c r="N9" s="177"/>
      <c r="O9" s="178"/>
      <c r="P9" s="179"/>
    </row>
    <row r="10" spans="1:19" ht="25.5" customHeight="1" thickBot="1" x14ac:dyDescent="0.25">
      <c r="A10" s="98" t="s">
        <v>30</v>
      </c>
      <c r="B10" s="101" t="s">
        <v>31</v>
      </c>
      <c r="C10" s="102"/>
      <c r="D10" s="103"/>
      <c r="E10" s="75">
        <v>10</v>
      </c>
      <c r="F10" s="76">
        <v>5</v>
      </c>
      <c r="G10" s="77" t="s">
        <v>32</v>
      </c>
      <c r="H10" s="76">
        <v>15</v>
      </c>
      <c r="I10" s="75">
        <v>20</v>
      </c>
      <c r="J10" s="76">
        <v>25</v>
      </c>
      <c r="K10" s="76">
        <v>8</v>
      </c>
      <c r="L10" s="76">
        <v>30</v>
      </c>
      <c r="M10" s="75">
        <v>65</v>
      </c>
      <c r="N10" s="76">
        <v>5</v>
      </c>
      <c r="O10" s="75">
        <v>10</v>
      </c>
      <c r="P10" s="78">
        <v>120</v>
      </c>
    </row>
    <row r="11" spans="1:19" ht="82.5" customHeight="1" thickBot="1" x14ac:dyDescent="0.25">
      <c r="A11" s="99"/>
      <c r="B11" s="174" t="str">
        <f>VLOOKUP($S$1&amp;"-"&amp;$S$3&amp;"-"&amp;$S$2,info!$A$1:$W$19,15,FALSE)</f>
        <v>استادیار</v>
      </c>
      <c r="C11" s="183" t="str">
        <f>VLOOKUP($S$1&amp;"-"&amp;$S$3&amp;"-"&amp;$S$2,info!$A$1:$W$19,14,FALSE)</f>
        <v>تبدیل وضعیت</v>
      </c>
      <c r="D11" s="184"/>
      <c r="E11" s="88">
        <f>IF(VLOOKUP($S$1&amp;"-"&amp;$S$3&amp;"-"&amp;$S$2,info!$A$1:$W$19,2,FALSE)=0,"-",VLOOKUP($S$1&amp;"-"&amp;$S$3&amp;"-"&amp;$S$2,info!$A$1:$W$19,2,FALSE))</f>
        <v>0.7</v>
      </c>
      <c r="F11" s="88">
        <f>IF(VLOOKUP($S$1&amp;"-"&amp;$S$3&amp;"-"&amp;$S$2,info!$A$1:$W$19,3,FALSE)=0,"-",VLOOKUP($S$1&amp;"-"&amp;$S$3&amp;"-"&amp;$S$2,info!$A$1:$W$19,3,FALSE))</f>
        <v>0.7</v>
      </c>
      <c r="G11" s="71" t="str">
        <f>VLOOKUP($S$1&amp;"-"&amp;$S$3&amp;"-"&amp;$S$2,info!$A$1:$W$19,4,FALSE)</f>
        <v>*مطابق جدول</v>
      </c>
      <c r="H11" s="88">
        <f>IF(VLOOKUP($S$1&amp;"-"&amp;$S$3&amp;"-"&amp;$S$2,info!$A$1:$W$19,5,FALSE)=0,"-",VLOOKUP($S$1&amp;"-"&amp;$S$3&amp;"-"&amp;$S$2,info!$A$1:$W$19,5,FALSE))</f>
        <v>0.7</v>
      </c>
      <c r="I11" s="88">
        <f>IF(VLOOKUP($S$1&amp;"-"&amp;$S$3&amp;"-"&amp;$S$2,info!$A$1:$W$19,6,FALSE)=0,"-",VLOOKUP($S$1&amp;"-"&amp;$S$3&amp;"-"&amp;$S$2,info!$A$1:$W$19,6,FALSE))</f>
        <v>0.7</v>
      </c>
      <c r="J11" s="88">
        <f>IF(VLOOKUP($S$1&amp;"-"&amp;$S$3&amp;"-"&amp;$S$2,info!$A$1:$W$19,7,FALSE)=0,"-",VLOOKUP($S$1&amp;"-"&amp;$S$3&amp;"-"&amp;$S$2,info!$A$1:$W$19,7,FALSE))</f>
        <v>0.7</v>
      </c>
      <c r="K11" s="72" t="str">
        <f>VLOOKUP($S$1&amp;"-"&amp;$S$3&amp;"-"&amp;$S$2,info!$A$1:$W$19,8,FALSE)</f>
        <v>مطابق  تبصره 6 ابلاغیه 11035/96/د ش مورخ 03/07/96</v>
      </c>
      <c r="L11" s="88">
        <f>IF(VLOOKUP($S$1&amp;"-"&amp;$S$3&amp;"-"&amp;$S$2,info!$A$1:$W$19,9,FALSE)=0,"-",VLOOKUP($S$1&amp;"-"&amp;$S$3&amp;"-"&amp;$S$2,info!$A$1:$W$19,9,FALSE))</f>
        <v>0.7</v>
      </c>
      <c r="M11" s="88">
        <f>IF(VLOOKUP($S$1&amp;"-"&amp;$S$3&amp;"-"&amp;$S$2,info!$A$1:$W$19,10,FALSE)=0,"-",VLOOKUP($S$1&amp;"-"&amp;$S$3&amp;"-"&amp;$S$2,info!$A$1:$W$19,10,FALSE))</f>
        <v>0.7</v>
      </c>
      <c r="N11" s="88">
        <f>IF(VLOOKUP($S$1&amp;"-"&amp;$S$3&amp;"-"&amp;$S$2,info!$A$1:$W$19,11,FALSE)=0,"-",VLOOKUP($S$1&amp;"-"&amp;$S$3&amp;"-"&amp;$S$2,info!$A$1:$W$19,11,FALSE))</f>
        <v>0.7</v>
      </c>
      <c r="O11" s="88">
        <f>IF(VLOOKUP($S$1&amp;"-"&amp;$S$3&amp;"-"&amp;$S$2,info!$A$1:$W$19,12,FALSE)=0,"-",VLOOKUP($S$1&amp;"-"&amp;$S$3&amp;"-"&amp;$S$2,info!$A$1:$W$19,12,FALSE))</f>
        <v>0.7</v>
      </c>
      <c r="P11" s="88">
        <f>IF(VLOOKUP($S$1&amp;"-"&amp;$S$3&amp;"-"&amp;$S$2,info!$A$1:$W$19,13,FALSE)=0,"-",VLOOKUP($S$1&amp;"-"&amp;$S$3&amp;"-"&amp;$S$2,info!$A$1:$W$19,13,FALSE))</f>
        <v>0.7</v>
      </c>
    </row>
    <row r="12" spans="1:19" ht="82.5" customHeight="1" thickBot="1" x14ac:dyDescent="0.25">
      <c r="A12" s="100"/>
      <c r="B12" s="176"/>
      <c r="C12" s="185"/>
      <c r="D12" s="186"/>
      <c r="E12" s="73">
        <f>IF(IFERROR((E10*E11),0)=0,"-",E10*E11)</f>
        <v>7</v>
      </c>
      <c r="F12" s="73">
        <f>IF(IFERROR((F10*F11),0)=0,"-",F10*F11)</f>
        <v>3.5</v>
      </c>
      <c r="G12" s="71" t="str">
        <f>IF(IFERROR((G11),0)=0,"-",G11)</f>
        <v>*مطابق جدول</v>
      </c>
      <c r="H12" s="73">
        <f>IF(IFERROR((H10*H11),0)=0,"-",H10*H11)</f>
        <v>10.5</v>
      </c>
      <c r="I12" s="73">
        <f>IF(IFERROR((I10*I11),0)=0,"-",I10*I11)</f>
        <v>14</v>
      </c>
      <c r="J12" s="73">
        <f>IF(IFERROR((J10*J11),0)=0,"-",J10*J11)</f>
        <v>17.5</v>
      </c>
      <c r="K12" s="72" t="str">
        <f>IF(IFERROR((K11),0)=0,"-",K11)</f>
        <v>مطابق  تبصره 6 ابلاغیه 11035/96/د ش مورخ 03/07/96</v>
      </c>
      <c r="L12" s="97">
        <f>IF(IFERROR((L10*L11),0)=0,"-",L10*L11)</f>
        <v>21</v>
      </c>
      <c r="M12" s="97">
        <f>IF(IFERROR((M10*M11),0)=0,"-",M10*M11)</f>
        <v>45.5</v>
      </c>
      <c r="N12" s="73">
        <f t="shared" ref="N12:P12" si="0">IF(IFERROR((N10*N11),0)=0,"-",N10*N11)</f>
        <v>3.5</v>
      </c>
      <c r="O12" s="73">
        <f t="shared" si="0"/>
        <v>7</v>
      </c>
      <c r="P12" s="73">
        <f t="shared" si="0"/>
        <v>84</v>
      </c>
    </row>
    <row r="13" spans="1:19" ht="52.5" customHeight="1" thickBot="1" x14ac:dyDescent="0.25">
      <c r="A13" s="164" t="str">
        <f>VLOOKUP($S$1&amp;"-"&amp;$S$3&amp;"-"&amp;$S$2,info!$A$1:$W$19,20,FALSE)</f>
        <v>امتياز مورد تأييد کمیته منتخب موسسه</v>
      </c>
      <c r="B13" s="165"/>
      <c r="C13" s="173" t="str">
        <f>VLOOKUP($S$1&amp;"-"&amp;$S$3&amp;"-"&amp;$S$2,info!$A$1:$W$19,16,FALSE)</f>
        <v>رسمی آزمایشی به رسمی قطعی</v>
      </c>
      <c r="D13" s="174"/>
      <c r="E13" s="202"/>
      <c r="F13" s="203"/>
      <c r="G13" s="204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9" ht="52.5" customHeight="1" thickBot="1" x14ac:dyDescent="0.25">
      <c r="A14" s="166" t="str">
        <f>VLOOKUP($S$1&amp;"-"&amp;$S$3&amp;"-"&amp;$S$2,info!$A$1:$W$19,21,FALSE)</f>
        <v>امتياز مورد تأييد کمیسیون تخصصي موسسه</v>
      </c>
      <c r="B14" s="167"/>
      <c r="C14" s="175"/>
      <c r="D14" s="176"/>
      <c r="E14" s="205"/>
      <c r="F14" s="206"/>
      <c r="G14" s="207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19" ht="52.5" customHeight="1" thickTop="1" thickBot="1" x14ac:dyDescent="0.25">
      <c r="A15" s="168" t="str">
        <f>VLOOKUP($S$1&amp;"-"&amp;$S$3&amp;"-"&amp;$S$2,info!$A$1:$W$19,22,FALSE)</f>
        <v>امتیاز مورد تأیید هیأت اجرایی جذب موسسه</v>
      </c>
      <c r="B15" s="169"/>
      <c r="C15" s="146"/>
      <c r="D15" s="147"/>
      <c r="E15" s="208"/>
      <c r="F15" s="209"/>
      <c r="G15" s="209"/>
      <c r="H15" s="209"/>
      <c r="I15" s="210"/>
      <c r="J15" s="209"/>
      <c r="K15" s="209"/>
      <c r="L15" s="209"/>
      <c r="M15" s="209"/>
      <c r="N15" s="209"/>
      <c r="O15" s="209"/>
      <c r="P15" s="209"/>
    </row>
    <row r="16" spans="1:19" ht="52.5" customHeight="1" thickTop="1" thickBot="1" x14ac:dyDescent="0.25">
      <c r="A16" s="170" t="str">
        <f>VLOOKUP($S$1&amp;"-"&amp;$S$3&amp;"-"&amp;$S$2,info!$A$1:$W$19,23,FALSE)</f>
        <v>امتیاز مورد تأیید هیأت مرکزی جذب</v>
      </c>
      <c r="B16" s="171"/>
      <c r="C16" s="150"/>
      <c r="D16" s="151"/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1:16" ht="22.5" customHeight="1" x14ac:dyDescent="0.4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</row>
    <row r="18" spans="1:16" ht="22.5" customHeight="1" x14ac:dyDescent="0.4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</row>
    <row r="19" spans="1:16" ht="22.5" customHeight="1" x14ac:dyDescent="0.45">
      <c r="A19" s="172" t="s">
        <v>66</v>
      </c>
      <c r="B19" s="162"/>
      <c r="C19" s="84" t="s">
        <v>68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57"/>
    </row>
    <row r="20" spans="1:16" ht="9.75" customHeight="1" x14ac:dyDescent="0.45">
      <c r="A20" s="86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57"/>
    </row>
    <row r="21" spans="1:16" ht="22.5" customHeight="1" x14ac:dyDescent="0.45">
      <c r="A21" s="172" t="s">
        <v>67</v>
      </c>
      <c r="B21" s="162"/>
      <c r="C21" s="84" t="s">
        <v>68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57"/>
    </row>
    <row r="22" spans="1:16" ht="30" customHeight="1" x14ac:dyDescent="0.45">
      <c r="A22" s="86"/>
      <c r="B22" s="85"/>
      <c r="C22" s="85"/>
      <c r="D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57"/>
    </row>
    <row r="23" spans="1:16" ht="30" customHeight="1" x14ac:dyDescent="0.45">
      <c r="A23" s="96" t="s">
        <v>69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57"/>
    </row>
    <row r="24" spans="1:16" ht="30" customHeight="1" x14ac:dyDescent="0.45">
      <c r="A24" s="86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57"/>
    </row>
    <row r="25" spans="1:16" ht="30" customHeight="1" x14ac:dyDescent="0.45">
      <c r="A25" s="86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57"/>
    </row>
    <row r="26" spans="1:16" ht="30" customHeight="1" x14ac:dyDescent="0.45">
      <c r="A26" s="86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94"/>
    </row>
    <row r="27" spans="1:16" ht="30" customHeight="1" x14ac:dyDescent="0.45">
      <c r="A27" s="86"/>
      <c r="P27" s="94"/>
    </row>
    <row r="28" spans="1:16" ht="30" customHeight="1" x14ac:dyDescent="0.45">
      <c r="A28" s="86"/>
      <c r="B28" s="85"/>
      <c r="C28" s="85"/>
      <c r="D28" s="87" t="s">
        <v>70</v>
      </c>
      <c r="E28" s="85"/>
      <c r="F28" s="85"/>
      <c r="G28" s="85"/>
      <c r="H28" s="85"/>
      <c r="I28" s="85"/>
      <c r="J28" s="85"/>
      <c r="L28" s="85"/>
      <c r="M28" s="85"/>
      <c r="N28" s="87" t="s">
        <v>70</v>
      </c>
      <c r="O28" s="85"/>
      <c r="P28" s="95"/>
    </row>
    <row r="29" spans="1:16" ht="30" customHeight="1" x14ac:dyDescent="0.45">
      <c r="A29" s="86"/>
      <c r="B29" s="162" t="str">
        <f>VLOOKUP($S$1&amp;"-"&amp;$S$3&amp;"-"&amp;$S$2,info!$A$1:$W$19,17,FALSE)</f>
        <v>رئیس کمیسیون تخصصی موسسه</v>
      </c>
      <c r="C29" s="162"/>
      <c r="D29" s="162"/>
      <c r="E29" s="162"/>
      <c r="F29" s="162"/>
      <c r="G29" s="85"/>
      <c r="H29" s="85"/>
      <c r="I29" s="85"/>
      <c r="J29" s="85"/>
      <c r="L29" s="162" t="str">
        <f>VLOOKUP($S$1&amp;"-"&amp;$S$3&amp;"-"&amp;$S$2,info!$A$1:$W$19,18,FALSE)</f>
        <v>دبیر هیأت اجرایی جذب موسسه</v>
      </c>
      <c r="M29" s="162"/>
      <c r="N29" s="162"/>
      <c r="O29" s="162"/>
      <c r="P29" s="163"/>
    </row>
    <row r="30" spans="1:16" ht="30" customHeight="1" x14ac:dyDescent="0.45">
      <c r="A30" s="86"/>
      <c r="B30" s="85"/>
      <c r="C30" s="85"/>
      <c r="D30" s="85"/>
      <c r="E30" s="85"/>
      <c r="F30" s="85"/>
      <c r="I30" s="87" t="str">
        <f>IF(LEN(H31)&gt;1,"امضا","")</f>
        <v/>
      </c>
      <c r="K30" s="85"/>
      <c r="L30" s="85"/>
      <c r="M30" s="85"/>
      <c r="N30" s="85"/>
      <c r="O30" s="85"/>
      <c r="P30" s="57"/>
    </row>
    <row r="31" spans="1:16" ht="30" customHeight="1" x14ac:dyDescent="0.45">
      <c r="A31" s="55"/>
      <c r="B31" s="56"/>
      <c r="C31" s="56"/>
      <c r="D31" s="56"/>
      <c r="E31" s="56"/>
      <c r="F31" s="56"/>
      <c r="G31" s="56"/>
      <c r="H31" s="162" t="str">
        <f>VLOOKUP($S$1&amp;"-"&amp;$S$3&amp;"-"&amp;$S$2,info!$A$1:$W$19,19,FALSE)</f>
        <v xml:space="preserve"> </v>
      </c>
      <c r="I31" s="162"/>
      <c r="J31" s="162"/>
      <c r="K31" s="87"/>
      <c r="L31" s="87"/>
      <c r="M31" s="56"/>
      <c r="N31" s="56"/>
      <c r="O31" s="56"/>
      <c r="P31" s="57"/>
    </row>
    <row r="32" spans="1:16" ht="30" customHeight="1" x14ac:dyDescent="0.45">
      <c r="A32" s="55"/>
      <c r="B32" s="56"/>
      <c r="C32" s="56"/>
      <c r="D32" s="56"/>
      <c r="E32" s="56"/>
      <c r="F32" s="56"/>
      <c r="G32" s="56"/>
      <c r="K32" s="56"/>
      <c r="L32" s="56"/>
      <c r="M32" s="56"/>
      <c r="N32" s="56"/>
      <c r="O32" s="56"/>
      <c r="P32" s="57"/>
    </row>
    <row r="33" spans="1:16" ht="30" customHeight="1" thickBot="1" x14ac:dyDescent="0.5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</sheetData>
  <sheetProtection algorithmName="SHA-512" hashValue="ZNE9RkyfOYnwYMOxBx+VCz5N3Hynhbcuj2tG8IOg4uLbb2zCVF4y/Il+CDc/wng5U4Ek/fRABXVAnfoqTBuOdQ==" saltValue="COkmapbnB3ZkuE3IOo/4og==" spinCount="100000" sheet="1" objects="1" scenarios="1"/>
  <mergeCells count="43">
    <mergeCell ref="B23:O26"/>
    <mergeCell ref="H31:J31"/>
    <mergeCell ref="B29:F29"/>
    <mergeCell ref="A2:P2"/>
    <mergeCell ref="A3:B3"/>
    <mergeCell ref="C3:F3"/>
    <mergeCell ref="H3:I3"/>
    <mergeCell ref="K3:L3"/>
    <mergeCell ref="N3:P3"/>
    <mergeCell ref="J5:M5"/>
    <mergeCell ref="N5:O5"/>
    <mergeCell ref="P5:P6"/>
    <mergeCell ref="F6:I6"/>
    <mergeCell ref="J6:M6"/>
    <mergeCell ref="N6:O6"/>
    <mergeCell ref="A10:A12"/>
    <mergeCell ref="B10:D10"/>
    <mergeCell ref="L8:L9"/>
    <mergeCell ref="M8:M9"/>
    <mergeCell ref="C11:D12"/>
    <mergeCell ref="H8:H9"/>
    <mergeCell ref="I8:I9"/>
    <mergeCell ref="A5:D9"/>
    <mergeCell ref="F5:I5"/>
    <mergeCell ref="E8:E9"/>
    <mergeCell ref="F8:F9"/>
    <mergeCell ref="B11:B12"/>
    <mergeCell ref="A1:P1"/>
    <mergeCell ref="L29:P29"/>
    <mergeCell ref="A13:B13"/>
    <mergeCell ref="A14:B14"/>
    <mergeCell ref="A15:B15"/>
    <mergeCell ref="C15:D15"/>
    <mergeCell ref="A16:B16"/>
    <mergeCell ref="C16:D16"/>
    <mergeCell ref="A19:B19"/>
    <mergeCell ref="A21:B21"/>
    <mergeCell ref="C13:D14"/>
    <mergeCell ref="N8:N9"/>
    <mergeCell ref="O8:O9"/>
    <mergeCell ref="P8:P9"/>
    <mergeCell ref="J8:J9"/>
    <mergeCell ref="K8:K9"/>
  </mergeCells>
  <printOptions horizontalCentered="1" verticalCentered="1"/>
  <pageMargins left="0.25" right="0.25" top="0.5" bottom="0.5" header="0.3" footer="0.3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Sheet3!$C$1:$C$2</xm:f>
          </x14:formula1>
          <xm:sqref>S3</xm:sqref>
        </x14:dataValidation>
        <x14:dataValidation type="list" allowBlank="1" showInputMessage="1" showErrorMessage="1">
          <x14:formula1>
            <xm:f>Sheet3!$B$1:$B$4</xm:f>
          </x14:formula1>
          <xm:sqref>S2</xm:sqref>
        </x14:dataValidation>
        <x14:dataValidation type="list" allowBlank="1" showInputMessage="1" showErrorMessage="1">
          <x14:formula1>
            <xm:f>Sheet3!$A$1:$A$5</xm:f>
          </x14:formula1>
          <xm:sqref>S1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info</vt:lpstr>
      <vt:lpstr>table</vt:lpstr>
      <vt:lpstr>Sheet1!Print_Area</vt:lpstr>
      <vt:lpstr>table!Print_Area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Mahdavi</dc:creator>
  <cp:lastModifiedBy>Mahdavi</cp:lastModifiedBy>
  <cp:lastPrinted>2018-11-19T11:39:07Z</cp:lastPrinted>
  <dcterms:created xsi:type="dcterms:W3CDTF">2018-10-21T06:55:37Z</dcterms:created>
  <dcterms:modified xsi:type="dcterms:W3CDTF">2019-09-14T11:19:49Z</dcterms:modified>
</cp:coreProperties>
</file>